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153\Desktop\"/>
    </mc:Choice>
  </mc:AlternateContent>
  <bookViews>
    <workbookView xWindow="0" yWindow="0" windowWidth="13260" windowHeight="11540" firstSheet="1" activeTab="1"/>
  </bookViews>
  <sheets>
    <sheet name="시트13" sheetId="1" state="hidden" r:id="rId1"/>
    <sheet name="고등부경기종합" sheetId="2" r:id="rId2"/>
    <sheet name="중등부경기종합" sheetId="3" r:id="rId3"/>
    <sheet name="남고개인전출력" sheetId="4" r:id="rId4"/>
    <sheet name="여고개인전출력" sheetId="5" r:id="rId5"/>
    <sheet name="남중개인전출력" sheetId="6" r:id="rId6"/>
    <sheet name="여중개인전출력" sheetId="7" r:id="rId7"/>
    <sheet name="종합결과" sheetId="8" state="hidden" r:id="rId8"/>
    <sheet name="상장대장01" sheetId="9" state="hidden" r:id="rId9"/>
    <sheet name="개인상장" sheetId="11" state="hidden" r:id="rId10"/>
    <sheet name="단체상장" sheetId="12" state="hidden" r:id="rId11"/>
  </sheets>
  <definedNames>
    <definedName name="_xlnm.Print_Area" localSheetId="3">남고개인전출력!$A$1:$F$54</definedName>
  </definedNames>
  <calcPr calcId="162913"/>
</workbook>
</file>

<file path=xl/calcChain.xml><?xml version="1.0" encoding="utf-8"?>
<calcChain xmlns="http://schemas.openxmlformats.org/spreadsheetml/2006/main">
  <c r="E12" i="12" l="1"/>
  <c r="E10" i="12"/>
  <c r="E8" i="12"/>
  <c r="I2" i="12"/>
  <c r="E12" i="11"/>
  <c r="E10" i="11"/>
  <c r="E8" i="11"/>
  <c r="G2" i="11"/>
  <c r="H26" i="9"/>
  <c r="E26" i="9"/>
  <c r="J26" i="9" s="1"/>
  <c r="J25" i="9"/>
  <c r="I25" i="9"/>
  <c r="E25" i="9"/>
  <c r="H25" i="9" s="1"/>
  <c r="I24" i="9"/>
  <c r="H24" i="9"/>
  <c r="E24" i="9"/>
  <c r="J24" i="9" s="1"/>
  <c r="H23" i="9"/>
  <c r="Q10" i="12" s="1"/>
  <c r="E23" i="9"/>
  <c r="J23" i="9" s="1"/>
  <c r="Q13" i="12" s="1"/>
  <c r="J22" i="9"/>
  <c r="I22" i="9"/>
  <c r="E22" i="9"/>
  <c r="H22" i="9" s="1"/>
  <c r="I21" i="9"/>
  <c r="H21" i="9"/>
  <c r="E21" i="9"/>
  <c r="J21" i="9" s="1"/>
  <c r="H20" i="9"/>
  <c r="E20" i="9"/>
  <c r="J20" i="9" s="1"/>
  <c r="J19" i="9"/>
  <c r="I19" i="9"/>
  <c r="E19" i="9"/>
  <c r="H19" i="9" s="1"/>
  <c r="I18" i="9"/>
  <c r="H18" i="9"/>
  <c r="E18" i="9"/>
  <c r="J18" i="9" s="1"/>
  <c r="H17" i="9"/>
  <c r="E17" i="9"/>
  <c r="J17" i="9" s="1"/>
  <c r="J16" i="9"/>
  <c r="I16" i="9"/>
  <c r="E16" i="9"/>
  <c r="H16" i="9" s="1"/>
  <c r="I15" i="9"/>
  <c r="H15" i="9"/>
  <c r="E15" i="9"/>
  <c r="J15" i="9" s="1"/>
  <c r="I14" i="9"/>
  <c r="H14" i="9"/>
  <c r="E14" i="9"/>
  <c r="I13" i="9"/>
  <c r="H13" i="9"/>
  <c r="E13" i="9"/>
  <c r="I12" i="9"/>
  <c r="H12" i="9"/>
  <c r="E12" i="9"/>
  <c r="I11" i="9"/>
  <c r="H11" i="9"/>
  <c r="E11" i="9"/>
  <c r="I10" i="9"/>
  <c r="O12" i="11" s="1"/>
  <c r="H10" i="9"/>
  <c r="O10" i="11" s="1"/>
  <c r="E10" i="9"/>
  <c r="O8" i="11" s="1"/>
  <c r="I9" i="9"/>
  <c r="H9" i="9"/>
  <c r="E9" i="9"/>
  <c r="I8" i="9"/>
  <c r="H8" i="9"/>
  <c r="E8" i="9"/>
  <c r="I7" i="9"/>
  <c r="H7" i="9"/>
  <c r="E7" i="9"/>
  <c r="I6" i="9"/>
  <c r="H6" i="9"/>
  <c r="E6" i="9"/>
  <c r="I5" i="9"/>
  <c r="H5" i="9"/>
  <c r="E5" i="9"/>
  <c r="I4" i="9"/>
  <c r="H4" i="9"/>
  <c r="E4" i="9"/>
  <c r="I3" i="9"/>
  <c r="H3" i="9"/>
  <c r="E3" i="9"/>
  <c r="G24" i="8"/>
  <c r="C24" i="8" s="1"/>
  <c r="G23" i="8"/>
  <c r="C23" i="8" s="1"/>
  <c r="O22" i="8"/>
  <c r="K22" i="8"/>
  <c r="G22" i="8"/>
  <c r="C22" i="8"/>
  <c r="O21" i="8"/>
  <c r="K21" i="8"/>
  <c r="G21" i="8"/>
  <c r="C21" i="8"/>
  <c r="O20" i="8"/>
  <c r="K20" i="8" s="1"/>
  <c r="G20" i="8"/>
  <c r="C20" i="8" s="1"/>
  <c r="O15" i="8"/>
  <c r="K15" i="8" s="1"/>
  <c r="M15" i="8"/>
  <c r="G15" i="8"/>
  <c r="E15" i="8" s="1"/>
  <c r="C15" i="8"/>
  <c r="O14" i="8"/>
  <c r="M14" i="8"/>
  <c r="K14" i="8"/>
  <c r="G14" i="8"/>
  <c r="C14" i="8" s="1"/>
  <c r="E14" i="8"/>
  <c r="O13" i="8"/>
  <c r="K13" i="8" s="1"/>
  <c r="M13" i="8"/>
  <c r="G13" i="8"/>
  <c r="E13" i="8" s="1"/>
  <c r="C13" i="8"/>
  <c r="O12" i="8"/>
  <c r="M12" i="8"/>
  <c r="K12" i="8"/>
  <c r="G12" i="8"/>
  <c r="C12" i="8" s="1"/>
  <c r="E12" i="8"/>
  <c r="O11" i="8"/>
  <c r="K11" i="8" s="1"/>
  <c r="M11" i="8"/>
  <c r="G11" i="8"/>
  <c r="E11" i="8" s="1"/>
  <c r="C11" i="8"/>
  <c r="O10" i="8"/>
  <c r="M10" i="8"/>
  <c r="K10" i="8"/>
  <c r="G10" i="8"/>
  <c r="C10" i="8" s="1"/>
  <c r="E10" i="8"/>
  <c r="M31" i="8"/>
  <c r="A44" i="8"/>
  <c r="A34" i="8"/>
  <c r="O32" i="8"/>
  <c r="O41" i="8"/>
  <c r="O33" i="8"/>
  <c r="O42" i="8"/>
  <c r="G33" i="8"/>
  <c r="M35" i="8"/>
  <c r="I36" i="8"/>
  <c r="G44" i="8"/>
  <c r="C44" i="8"/>
  <c r="E34" i="8"/>
  <c r="A35" i="8"/>
  <c r="A45" i="8"/>
  <c r="G31" i="8"/>
  <c r="C34" i="8"/>
  <c r="C43" i="8"/>
  <c r="I33" i="8"/>
  <c r="G40" i="8"/>
  <c r="C40" i="8"/>
  <c r="C31" i="8"/>
  <c r="C41" i="8"/>
  <c r="A41" i="8"/>
  <c r="C36" i="8"/>
  <c r="K43" i="8"/>
  <c r="A29" i="8"/>
  <c r="I30" i="8"/>
  <c r="K36" i="8"/>
  <c r="K34" i="8"/>
  <c r="A39" i="8"/>
  <c r="I41" i="8"/>
  <c r="E35" i="8"/>
  <c r="K44" i="8"/>
  <c r="I40" i="8"/>
  <c r="K32" i="8"/>
  <c r="I35" i="8"/>
  <c r="M33" i="8"/>
  <c r="K33" i="8"/>
  <c r="A38" i="8"/>
  <c r="O44" i="8"/>
  <c r="E30" i="8"/>
  <c r="A40" i="8"/>
  <c r="A31" i="8"/>
  <c r="I29" i="8"/>
  <c r="I39" i="8"/>
  <c r="G32" i="8"/>
  <c r="O40" i="8"/>
  <c r="O31" i="8"/>
  <c r="G46" i="8"/>
  <c r="O35" i="8"/>
  <c r="C46" i="8"/>
  <c r="K41" i="8"/>
  <c r="O30" i="8"/>
  <c r="G30" i="8"/>
  <c r="G34" i="8"/>
  <c r="K35" i="8"/>
  <c r="C45" i="8"/>
  <c r="G42" i="8"/>
  <c r="C42" i="8"/>
  <c r="M32" i="8"/>
  <c r="A43" i="8"/>
  <c r="K45" i="8"/>
  <c r="E31" i="8"/>
  <c r="A32" i="8"/>
  <c r="I44" i="8"/>
  <c r="A36" i="8"/>
  <c r="I45" i="8"/>
  <c r="M36" i="8"/>
  <c r="I42" i="8"/>
  <c r="I34" i="8"/>
  <c r="G45" i="8"/>
  <c r="C35" i="8"/>
  <c r="C33" i="8"/>
  <c r="A33" i="8"/>
  <c r="G43" i="8"/>
  <c r="K42" i="8"/>
  <c r="A46" i="8"/>
  <c r="O43" i="8"/>
  <c r="O34" i="8"/>
  <c r="E36" i="8"/>
  <c r="K31" i="8"/>
  <c r="A28" i="8"/>
  <c r="I31" i="8"/>
  <c r="I32" i="8"/>
  <c r="G41" i="8"/>
  <c r="E32" i="8"/>
  <c r="K40" i="8"/>
  <c r="C32" i="8"/>
  <c r="M34" i="8"/>
  <c r="C30" i="8"/>
  <c r="I43" i="8"/>
  <c r="A30" i="8"/>
  <c r="O45" i="8"/>
  <c r="O36" i="8"/>
  <c r="M30" i="8"/>
  <c r="G36" i="8"/>
  <c r="K30" i="8"/>
  <c r="E33" i="8"/>
  <c r="A42" i="8"/>
  <c r="G35" i="8"/>
  <c r="Q8" i="12" l="1"/>
  <c r="I17" i="9"/>
  <c r="I20" i="9"/>
  <c r="I23" i="9"/>
  <c r="Q12" i="12" s="1"/>
  <c r="I26" i="9"/>
</calcChain>
</file>

<file path=xl/sharedStrings.xml><?xml version="1.0" encoding="utf-8"?>
<sst xmlns="http://schemas.openxmlformats.org/spreadsheetml/2006/main" count="781" uniqueCount="333">
  <si>
    <t>기록</t>
  </si>
  <si>
    <t>번호</t>
  </si>
  <si>
    <t>성명</t>
  </si>
  <si>
    <t>남복기</t>
  </si>
  <si>
    <t>강변전국고등학교 10km 대회 겸 중학교 5km 대회</t>
  </si>
  <si>
    <t>2025 전국고등학교 10km대회 겸 중학교 5km대회</t>
  </si>
  <si>
    <t xml:space="preserve">    위 소속은 대한육상연맹에서 주최한 2023 양양</t>
  </si>
  <si>
    <t xml:space="preserve">     위 선수는 대한육상연맹에서 주최한 2023 양양</t>
  </si>
  <si>
    <t xml:space="preserve">  ■ 장   소</t>
  </si>
  <si>
    <t>상장대장(고등학교)</t>
  </si>
  <si>
    <t>일     시 :</t>
  </si>
  <si>
    <t xml:space="preserve">  ■ 일   시</t>
  </si>
  <si>
    <t>한국중·고육상연맹</t>
  </si>
  <si>
    <t>◎ 장   소 :</t>
  </si>
  <si>
    <t>종     별 :</t>
  </si>
  <si>
    <t>KAAF 대한육상연맹</t>
  </si>
  <si>
    <t>◎ 일   시 :</t>
  </si>
  <si>
    <t>양양군 일원 5km</t>
  </si>
  <si>
    <t>양양군 일원 10km</t>
  </si>
  <si>
    <t>1시간 08분 25초</t>
  </si>
  <si>
    <t>1시간 06분 50초</t>
  </si>
  <si>
    <t>충북체육고등학교</t>
  </si>
  <si>
    <t>1시간 02분 58초</t>
  </si>
  <si>
    <t>영천성남여자고등학교</t>
  </si>
  <si>
    <t>경기체육고등학교</t>
  </si>
  <si>
    <t xml:space="preserve"> 16분 30초</t>
  </si>
  <si>
    <t>서울신정고등학교</t>
  </si>
  <si>
    <t>경북체육고등학교</t>
  </si>
  <si>
    <t>서울체육고등학교</t>
  </si>
  <si>
    <t>1시간 01분 08초</t>
  </si>
  <si>
    <t>김해가야고등학교</t>
  </si>
  <si>
    <t>울산스포츠과학중학교</t>
  </si>
  <si>
    <t>강원체육고등학교</t>
  </si>
  <si>
    <t>김수현</t>
  </si>
  <si>
    <t>2025 양양 강변 전국고등학교 10km 대회 겸 중학교 5km 대회</t>
  </si>
  <si>
    <t>2023 양양 강변 전국고등학교 10km 대회 겸 중학교 5km 대회</t>
  </si>
  <si>
    <t>19분 18초</t>
  </si>
  <si>
    <t xml:space="preserve">박소정 </t>
  </si>
  <si>
    <t>풍기중학교</t>
  </si>
  <si>
    <t>17분 26초</t>
  </si>
  <si>
    <t>50분 11초</t>
  </si>
  <si>
    <t>16분 35초</t>
  </si>
  <si>
    <t>18분 59초</t>
  </si>
  <si>
    <t>배문중학교</t>
  </si>
  <si>
    <t>52분 09초</t>
  </si>
  <si>
    <t>51분 07초</t>
  </si>
  <si>
    <t>53분 01초</t>
  </si>
  <si>
    <t>부천여자중학교</t>
  </si>
  <si>
    <t>19분 02초</t>
  </si>
  <si>
    <t>18분 45초</t>
  </si>
  <si>
    <t>59분 00초</t>
  </si>
  <si>
    <t xml:space="preserve"> □ 단체전</t>
  </si>
  <si>
    <t>◎ 지도자상</t>
  </si>
  <si>
    <t>단체전 3위</t>
  </si>
  <si>
    <t>상장번호</t>
  </si>
  <si>
    <t>26분 49초</t>
  </si>
  <si>
    <t>배문고등학교</t>
  </si>
  <si>
    <t xml:space="preserve"> □ 개인전</t>
  </si>
  <si>
    <t xml:space="preserve">  ■ 심판장</t>
  </si>
  <si>
    <t>단체전 우승</t>
  </si>
  <si>
    <t>단체전 4위</t>
  </si>
  <si>
    <t>여자고등부</t>
  </si>
  <si>
    <t>단체전 준우승</t>
  </si>
  <si>
    <t>남자중학교부</t>
  </si>
  <si>
    <t>25분 38초</t>
  </si>
  <si>
    <t>여자중등부</t>
  </si>
  <si>
    <t>남자중등부</t>
  </si>
  <si>
    <t>10km</t>
  </si>
  <si>
    <t>개 최 지 :</t>
  </si>
  <si>
    <t>16분 36초</t>
  </si>
  <si>
    <t>여자고등학교부</t>
  </si>
  <si>
    <t>◎ 개인</t>
  </si>
  <si>
    <t>소속 :</t>
  </si>
  <si>
    <t>충주중학교</t>
  </si>
  <si>
    <t>◎ 단체</t>
  </si>
  <si>
    <t>대한육상연맹</t>
  </si>
  <si>
    <t>경북영광중학교</t>
  </si>
  <si>
    <t>성보중학교</t>
  </si>
  <si>
    <t>산본중학교</t>
  </si>
  <si>
    <t>부별 :</t>
  </si>
  <si>
    <t>심 판 장 :</t>
  </si>
  <si>
    <t>경기체육중학교</t>
  </si>
  <si>
    <t>심원고등학교</t>
  </si>
  <si>
    <t>남자고등부</t>
  </si>
  <si>
    <t>남자고등학교부</t>
  </si>
  <si>
    <t>서울체육중학교</t>
  </si>
  <si>
    <t>기록 :</t>
  </si>
  <si>
    <t>19분 08초</t>
  </si>
  <si>
    <t xml:space="preserve">회  장  </t>
  </si>
  <si>
    <t>단체전 6위</t>
  </si>
  <si>
    <t>여자중학교부</t>
  </si>
  <si>
    <t>◎ 심판장 :</t>
  </si>
  <si>
    <t>성명 :</t>
  </si>
  <si>
    <t>드립니다.</t>
  </si>
  <si>
    <t>남 복 기</t>
  </si>
  <si>
    <t>고성중학교</t>
  </si>
  <si>
    <t>16분 46초</t>
  </si>
  <si>
    <t>가야중학교</t>
  </si>
  <si>
    <t>단체전 5위</t>
  </si>
  <si>
    <t>묵호중학교</t>
  </si>
  <si>
    <t>이다니엘</t>
  </si>
  <si>
    <t>서비비안</t>
  </si>
  <si>
    <t>등위 :</t>
  </si>
  <si>
    <t>성남여자중학교</t>
  </si>
  <si>
    <t>양양중학교</t>
  </si>
  <si>
    <t>51분 25초</t>
  </si>
  <si>
    <t>청아중학교</t>
  </si>
  <si>
    <t>51분 52초</t>
  </si>
  <si>
    <t>설온중학교</t>
  </si>
  <si>
    <t>신정여자중학교</t>
  </si>
  <si>
    <t>16분 37초</t>
  </si>
  <si>
    <t>종목 :</t>
  </si>
  <si>
    <t>16분 50초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</si>
  <si>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</si>
  <si>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개인순위표(Ranking List)</t>
  </si>
  <si>
    <t>종합기록(고등학교부) 10km</t>
  </si>
  <si>
    <t>호</t>
  </si>
  <si>
    <t>김나경</t>
  </si>
  <si>
    <t>준우승</t>
  </si>
  <si>
    <t>유소영</t>
  </si>
  <si>
    <t>위</t>
  </si>
  <si>
    <t>종</t>
  </si>
  <si>
    <t>5위</t>
  </si>
  <si>
    <t>김보미</t>
  </si>
  <si>
    <t>김지원</t>
  </si>
  <si>
    <t>DNS</t>
  </si>
  <si>
    <t>DNF</t>
  </si>
  <si>
    <t>별</t>
  </si>
  <si>
    <t>정서진</t>
  </si>
  <si>
    <t>이지민</t>
  </si>
  <si>
    <t>록</t>
  </si>
  <si>
    <t>2위</t>
  </si>
  <si>
    <t>상</t>
  </si>
  <si>
    <t>성</t>
  </si>
  <si>
    <t>4 위</t>
  </si>
  <si>
    <t>결과</t>
  </si>
  <si>
    <t>종목</t>
  </si>
  <si>
    <t>배지연</t>
  </si>
  <si>
    <t>6 위</t>
  </si>
  <si>
    <t>부</t>
  </si>
  <si>
    <t>부별</t>
  </si>
  <si>
    <t>권현진</t>
  </si>
  <si>
    <t>장</t>
  </si>
  <si>
    <t>등</t>
  </si>
  <si>
    <t>3위</t>
  </si>
  <si>
    <t>:</t>
  </si>
  <si>
    <t>오준석</t>
  </si>
  <si>
    <t>오연지</t>
  </si>
  <si>
    <t>이영범</t>
  </si>
  <si>
    <t>배경배</t>
  </si>
  <si>
    <t>추서윤</t>
  </si>
  <si>
    <t>우재영</t>
  </si>
  <si>
    <t>문유빈</t>
  </si>
  <si>
    <t>심재준</t>
  </si>
  <si>
    <t>이하늘</t>
  </si>
  <si>
    <t>목</t>
  </si>
  <si>
    <t>강백건</t>
  </si>
  <si>
    <t>장문성</t>
  </si>
  <si>
    <t>김은희</t>
  </si>
  <si>
    <t>박정욱</t>
  </si>
  <si>
    <t>김유진</t>
  </si>
  <si>
    <t>이채린</t>
  </si>
  <si>
    <t>이우형</t>
  </si>
  <si>
    <t>소</t>
  </si>
  <si>
    <t>손희진</t>
  </si>
  <si>
    <t>김가은</t>
  </si>
  <si>
    <t>권오을</t>
  </si>
  <si>
    <t>4위</t>
  </si>
  <si>
    <t>박진현</t>
  </si>
  <si>
    <t>최연서</t>
  </si>
  <si>
    <t>선민주</t>
  </si>
  <si>
    <t>공지민</t>
  </si>
  <si>
    <t>노태현</t>
  </si>
  <si>
    <t>염동기</t>
  </si>
  <si>
    <t>최나영</t>
  </si>
  <si>
    <t>강민서</t>
  </si>
  <si>
    <t>김인섭</t>
  </si>
  <si>
    <t>신동주</t>
  </si>
  <si>
    <t>유서준</t>
  </si>
  <si>
    <t>한석희</t>
  </si>
  <si>
    <t>채지우</t>
  </si>
  <si>
    <t>박하윤</t>
  </si>
  <si>
    <t>김주영</t>
  </si>
  <si>
    <t>최시현</t>
  </si>
  <si>
    <t>전형준</t>
  </si>
  <si>
    <t>정우현</t>
  </si>
  <si>
    <t>박준영</t>
  </si>
  <si>
    <t>신예진</t>
  </si>
  <si>
    <t>심주완</t>
  </si>
  <si>
    <t>김주한</t>
  </si>
  <si>
    <t>김도연</t>
  </si>
  <si>
    <t>김예직</t>
  </si>
  <si>
    <t>이지연</t>
  </si>
  <si>
    <t>왕현빈</t>
  </si>
  <si>
    <t>송준형</t>
  </si>
  <si>
    <t>정현준</t>
  </si>
  <si>
    <t>유형원</t>
  </si>
  <si>
    <t>박상호</t>
  </si>
  <si>
    <t>하태훈</t>
  </si>
  <si>
    <t>선주혁</t>
  </si>
  <si>
    <t>신재효</t>
  </si>
  <si>
    <t>서정휘</t>
  </si>
  <si>
    <t>함지안</t>
  </si>
  <si>
    <t>우지민</t>
  </si>
  <si>
    <t>이동화</t>
  </si>
  <si>
    <t>전승민</t>
  </si>
  <si>
    <t>어효준</t>
  </si>
  <si>
    <t>임윤아</t>
  </si>
  <si>
    <t>강광수</t>
  </si>
  <si>
    <t>최대한</t>
  </si>
  <si>
    <t>박창환</t>
  </si>
  <si>
    <t>조여준</t>
  </si>
  <si>
    <t>임동영</t>
  </si>
  <si>
    <t>송성빈</t>
  </si>
  <si>
    <t>김태윤</t>
  </si>
  <si>
    <t>최진호</t>
  </si>
  <si>
    <t>정예준</t>
  </si>
  <si>
    <t>변상일</t>
  </si>
  <si>
    <t>김성현</t>
  </si>
  <si>
    <t>황선호</t>
  </si>
  <si>
    <t>오성현</t>
  </si>
  <si>
    <t>심보율</t>
  </si>
  <si>
    <t>홍석현</t>
  </si>
  <si>
    <t>배연우</t>
  </si>
  <si>
    <t>김태호</t>
  </si>
  <si>
    <t>임건렬</t>
  </si>
  <si>
    <t>유현명</t>
  </si>
  <si>
    <t>안병현</t>
  </si>
  <si>
    <t>최재윤</t>
  </si>
  <si>
    <t>신승찬</t>
  </si>
  <si>
    <t>엄석현</t>
  </si>
  <si>
    <t>조승빈</t>
  </si>
  <si>
    <t>김성율</t>
  </si>
  <si>
    <t>채지원</t>
  </si>
  <si>
    <t>천송희</t>
  </si>
  <si>
    <t>이호준</t>
  </si>
  <si>
    <t>김민재</t>
  </si>
  <si>
    <t>곽민재</t>
  </si>
  <si>
    <t>강동훈</t>
  </si>
  <si>
    <t>김종인</t>
  </si>
  <si>
    <t>임영준</t>
  </si>
  <si>
    <t>백서준</t>
  </si>
  <si>
    <t>박재윤</t>
  </si>
  <si>
    <t>정우솔</t>
  </si>
  <si>
    <t>원재하</t>
  </si>
  <si>
    <t>차현수</t>
  </si>
  <si>
    <t>박진우</t>
  </si>
  <si>
    <t>조은진</t>
  </si>
  <si>
    <t>최연우</t>
  </si>
  <si>
    <t>김성은</t>
  </si>
  <si>
    <t>신재훈</t>
  </si>
  <si>
    <t>황정환</t>
  </si>
  <si>
    <t>김상준</t>
  </si>
  <si>
    <t>김윤정</t>
  </si>
  <si>
    <t>황정후</t>
  </si>
  <si>
    <t>김보빈</t>
  </si>
  <si>
    <t>최진영</t>
  </si>
  <si>
    <t>최성현</t>
  </si>
  <si>
    <t>주서연</t>
  </si>
  <si>
    <t>한해윤</t>
  </si>
  <si>
    <t>강문수</t>
  </si>
  <si>
    <t>김태민</t>
  </si>
  <si>
    <t>윤서진</t>
  </si>
  <si>
    <t>진소연</t>
  </si>
  <si>
    <t>구승완</t>
  </si>
  <si>
    <t>김민호</t>
  </si>
  <si>
    <t>정우혁</t>
  </si>
  <si>
    <t>이지호</t>
  </si>
  <si>
    <t>이한율</t>
  </si>
  <si>
    <t>이건우</t>
  </si>
  <si>
    <t>신서윤</t>
  </si>
  <si>
    <t>김윤호</t>
  </si>
  <si>
    <t>장윤희</t>
  </si>
  <si>
    <t>박창우</t>
  </si>
  <si>
    <t>노희원</t>
  </si>
  <si>
    <t>정송윤</t>
  </si>
  <si>
    <t>문세아</t>
  </si>
  <si>
    <t>우승민</t>
  </si>
  <si>
    <t>윤지원</t>
  </si>
  <si>
    <t>김서준</t>
  </si>
  <si>
    <t>김시온</t>
  </si>
  <si>
    <t>서하람</t>
  </si>
  <si>
    <t>손태욱</t>
  </si>
  <si>
    <t>천정권</t>
  </si>
  <si>
    <t>이은호</t>
  </si>
  <si>
    <t>김주연</t>
  </si>
  <si>
    <t>배서연</t>
  </si>
  <si>
    <t>남혜빈</t>
  </si>
  <si>
    <t>한동윤</t>
  </si>
  <si>
    <t>최지아</t>
  </si>
  <si>
    <t>이정민</t>
  </si>
  <si>
    <t>김하나</t>
  </si>
  <si>
    <t>장은빈</t>
  </si>
  <si>
    <t>임정현</t>
  </si>
  <si>
    <t>이유미</t>
  </si>
  <si>
    <t>이윤아</t>
  </si>
  <si>
    <t>전서연</t>
  </si>
  <si>
    <t>이시은</t>
  </si>
  <si>
    <t>나혜린</t>
  </si>
  <si>
    <t>순위</t>
  </si>
  <si>
    <t>한진희</t>
  </si>
  <si>
    <t>제</t>
  </si>
  <si>
    <t>2 위</t>
  </si>
  <si>
    <t>1 위</t>
  </si>
  <si>
    <t>학교</t>
  </si>
  <si>
    <t>등위</t>
  </si>
  <si>
    <t>3 위</t>
  </si>
  <si>
    <t>우 승</t>
  </si>
  <si>
    <t>명</t>
  </si>
  <si>
    <t>5 위</t>
  </si>
  <si>
    <t>소속</t>
  </si>
  <si>
    <t>1위</t>
  </si>
  <si>
    <t>속</t>
  </si>
  <si>
    <t>김은선</t>
  </si>
  <si>
    <t>비고</t>
  </si>
  <si>
    <t>송다원</t>
  </si>
  <si>
    <t>홍지승</t>
  </si>
  <si>
    <t>기</t>
  </si>
  <si>
    <t>6위</t>
  </si>
  <si>
    <t>고등학교부 성 적 발 표</t>
  </si>
  <si>
    <t>강원도 양양군 일원 5km</t>
  </si>
  <si>
    <t>영천성남여자고등학교 강수정</t>
  </si>
  <si>
    <t>종합기록(중학교부) 5km</t>
  </si>
  <si>
    <t>강원도 양양군 일원 10km</t>
  </si>
  <si>
    <t>부천여자중학교  김미향</t>
  </si>
  <si>
    <t>중학교부 성 적 발 표</t>
  </si>
  <si>
    <t>경북체육고등학교 이재남</t>
  </si>
  <si>
    <t>서울체육중학교  김옥빈</t>
  </si>
  <si>
    <t>대회에서 우수한 성적으로 입상하였기에  이 상장을</t>
  </si>
  <si>
    <t>강원도 양양군 일원( 5km, 10km )</t>
  </si>
  <si>
    <t>2023. 10. 23 (일) 09:00</t>
  </si>
  <si>
    <t>2025. 9. 13 (토) 09:45</t>
  </si>
  <si>
    <t>2025. 9. 13 (토) 09:40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</si>
</sst>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m:ss.00"/>
    <numFmt numFmtId="177" formatCode="mm&quot;분&quot;ss&quot;초&quot;;@"/>
    <numFmt numFmtId="178" formatCode="h&quot;시간&quot;mm&quot;분&quot;ss&quot;초&quot;;@"/>
    <numFmt numFmtId="179" formatCode="yyyy&quot;년&quot;\ m&quot;월&quot;\ d&quot;일&quot;"/>
    <numFmt numFmtId="180" formatCode="mm&quot;분&quot;\ ss&quot;초&quot;;@"/>
    <numFmt numFmtId="181" formatCode="h&quot;시간&quot;\ mm&quot;분&quot;\ ss&quot;초&quot;;@"/>
  </numFmts>
  <fonts count="38">
    <font>
      <sz val="10"/>
      <color rgb="FF000000"/>
      <name val="Arial"/>
    </font>
    <font>
      <b/>
      <sz val="12"/>
      <color rgb="FF000000"/>
      <name val="Gulim"/>
      <family val="3"/>
      <charset val="129"/>
    </font>
    <font>
      <b/>
      <sz val="11"/>
      <color rgb="FF000000"/>
      <name val="Gulim"/>
      <family val="3"/>
      <charset val="129"/>
    </font>
    <font>
      <b/>
      <u/>
      <sz val="20"/>
      <color rgb="FF000000"/>
      <name val="Gulim"/>
      <family val="3"/>
      <charset val="129"/>
    </font>
    <font>
      <b/>
      <sz val="13"/>
      <color rgb="FF000000"/>
      <name val="Gulim"/>
      <family val="3"/>
      <charset val="129"/>
    </font>
    <font>
      <sz val="11"/>
      <color rgb="FF000000"/>
      <name val="Gulim"/>
      <family val="3"/>
      <charset val="129"/>
    </font>
    <font>
      <sz val="12"/>
      <color rgb="FF000000"/>
      <name val="Gulim"/>
      <family val="3"/>
      <charset val="129"/>
    </font>
    <font>
      <b/>
      <sz val="15"/>
      <color rgb="FF000000"/>
      <name val="Gulim"/>
      <family val="3"/>
      <charset val="129"/>
    </font>
    <font>
      <sz val="13"/>
      <color rgb="FF000000"/>
      <name val="Gulim"/>
      <family val="3"/>
      <charset val="129"/>
    </font>
    <font>
      <b/>
      <sz val="12"/>
      <color rgb="FF000000"/>
      <name val="Arial"/>
      <family val="2"/>
    </font>
    <font>
      <b/>
      <sz val="14"/>
      <color rgb="FF000000"/>
      <name val="Gulim"/>
      <family val="3"/>
      <charset val="129"/>
    </font>
    <font>
      <b/>
      <sz val="10"/>
      <color rgb="FF000000"/>
      <name val="Gulim"/>
      <family val="3"/>
      <charset val="129"/>
    </font>
    <font>
      <b/>
      <sz val="9"/>
      <color rgb="FF000000"/>
      <name val="Gulim"/>
      <family val="3"/>
      <charset val="129"/>
    </font>
    <font>
      <b/>
      <sz val="10"/>
      <color rgb="FF000000"/>
      <name val="Arial"/>
      <family val="2"/>
    </font>
    <font>
      <b/>
      <sz val="7"/>
      <color rgb="FF000000"/>
      <name val="Gulim"/>
      <family val="3"/>
      <charset val="129"/>
    </font>
    <font>
      <sz val="11"/>
      <color rgb="FF000000"/>
      <name val="&quot;맑은 고딕&quot;"/>
      <family val="3"/>
      <charset val="129"/>
    </font>
    <font>
      <sz val="11"/>
      <color rgb="FF000000"/>
      <name val="Arial"/>
      <family val="2"/>
    </font>
    <font>
      <sz val="10"/>
      <color rgb="FFFFFFFF"/>
      <name val="Gungsuh"/>
    </font>
    <font>
      <sz val="10"/>
      <color rgb="FF000000"/>
      <name val="Gungsuh"/>
    </font>
    <font>
      <sz val="24"/>
      <color rgb="FF000000"/>
      <name val="Gungsuh"/>
    </font>
    <font>
      <b/>
      <sz val="24"/>
      <color rgb="FF000000"/>
      <name val="Gungsuh"/>
    </font>
    <font>
      <b/>
      <sz val="80"/>
      <color rgb="FF000000"/>
      <name val="Gungsuh"/>
    </font>
    <font>
      <b/>
      <sz val="28"/>
      <color rgb="FF000000"/>
      <name val="Gungsuh"/>
    </font>
    <font>
      <b/>
      <sz val="27"/>
      <color rgb="FF000000"/>
      <name val="Gungsuh"/>
    </font>
    <font>
      <b/>
      <sz val="30"/>
      <color rgb="FF000000"/>
      <name val="Gungsuh"/>
    </font>
    <font>
      <b/>
      <sz val="36"/>
      <color rgb="FF000000"/>
      <name val="Gungsuh"/>
    </font>
    <font>
      <b/>
      <sz val="38"/>
      <color rgb="FF000000"/>
      <name val="Gungsuh"/>
    </font>
    <font>
      <sz val="50"/>
      <color rgb="FF000000"/>
      <name val="Gungsuh"/>
    </font>
    <font>
      <b/>
      <sz val="25"/>
      <color rgb="FF000000"/>
      <name val="Gungsuh"/>
    </font>
    <font>
      <b/>
      <sz val="18"/>
      <color rgb="FF000000"/>
      <name val="Gungsuh"/>
    </font>
    <font>
      <b/>
      <sz val="45"/>
      <color rgb="FF000000"/>
      <name val="Gungsuh"/>
    </font>
    <font>
      <b/>
      <sz val="11"/>
      <color rgb="FF000000"/>
      <name val="돋움"/>
      <family val="3"/>
      <charset val="129"/>
    </font>
    <font>
      <b/>
      <sz val="16"/>
      <color rgb="FF000000"/>
      <name val="Gulim"/>
      <family val="3"/>
      <charset val="129"/>
    </font>
    <font>
      <sz val="16"/>
      <color rgb="FF000000"/>
      <name val="Arial"/>
      <family val="2"/>
    </font>
    <font>
      <b/>
      <sz val="20"/>
      <color rgb="FF000000"/>
      <name val="Gulim"/>
      <family val="3"/>
      <charset val="129"/>
    </font>
    <font>
      <b/>
      <sz val="85"/>
      <color rgb="FF000000"/>
      <name val="Gungsuh"/>
    </font>
    <font>
      <b/>
      <sz val="50"/>
      <color rgb="FF000000"/>
      <name val="Gungsuh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9" fillId="0" borderId="5" xfId="0" applyNumberFormat="1" applyFont="1" applyBorder="1" applyAlignment="1"/>
    <xf numFmtId="0" fontId="2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vertical="center"/>
    </xf>
    <xf numFmtId="0" fontId="11" fillId="0" borderId="2" xfId="0" applyNumberFormat="1" applyFont="1" applyBorder="1" applyAlignment="1">
      <alignment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vertical="center"/>
    </xf>
    <xf numFmtId="177" fontId="11" fillId="0" borderId="3" xfId="0" applyNumberFormat="1" applyFont="1" applyBorder="1" applyAlignment="1">
      <alignment horizontal="left" vertical="center"/>
    </xf>
    <xf numFmtId="0" fontId="12" fillId="0" borderId="3" xfId="0" applyNumberFormat="1" applyFont="1" applyBorder="1" applyAlignment="1">
      <alignment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horizontal="left" vertical="center"/>
    </xf>
    <xf numFmtId="178" fontId="11" fillId="0" borderId="2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178" fontId="11" fillId="0" borderId="7" xfId="0" applyNumberFormat="1" applyFont="1" applyBorder="1" applyAlignment="1">
      <alignment vertical="center"/>
    </xf>
    <xf numFmtId="178" fontId="11" fillId="0" borderId="6" xfId="0" applyNumberFormat="1" applyFont="1" applyBorder="1" applyAlignment="1">
      <alignment vertical="center"/>
    </xf>
    <xf numFmtId="0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left" vertical="center"/>
    </xf>
    <xf numFmtId="0" fontId="14" fillId="2" borderId="0" xfId="0" applyNumberFormat="1" applyFont="1" applyFill="1" applyAlignment="1">
      <alignment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horizontal="left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vertical="center"/>
    </xf>
    <xf numFmtId="177" fontId="11" fillId="0" borderId="3" xfId="0" applyNumberFormat="1" applyFont="1" applyBorder="1" applyAlignment="1">
      <alignment horizontal="left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horizontal="left" vertical="center"/>
    </xf>
    <xf numFmtId="177" fontId="11" fillId="0" borderId="2" xfId="0" applyNumberFormat="1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15" fillId="0" borderId="8" xfId="0" applyNumberFormat="1" applyFont="1" applyBorder="1" applyAlignment="1"/>
    <xf numFmtId="0" fontId="16" fillId="0" borderId="8" xfId="0" applyNumberFormat="1" applyFont="1" applyBorder="1" applyAlignment="1"/>
    <xf numFmtId="0" fontId="15" fillId="0" borderId="8" xfId="0" applyNumberFormat="1" applyFont="1" applyBorder="1" applyAlignment="1">
      <alignment horizontal="right"/>
    </xf>
    <xf numFmtId="45" fontId="15" fillId="0" borderId="8" xfId="0" applyNumberFormat="1" applyFont="1" applyBorder="1" applyAlignment="1"/>
    <xf numFmtId="21" fontId="15" fillId="0" borderId="8" xfId="0" applyNumberFormat="1" applyFont="1" applyBorder="1" applyAlignment="1"/>
    <xf numFmtId="0" fontId="15" fillId="2" borderId="8" xfId="0" applyNumberFormat="1" applyFont="1" applyFill="1" applyBorder="1" applyAlignment="1"/>
    <xf numFmtId="0" fontId="16" fillId="2" borderId="8" xfId="0" applyNumberFormat="1" applyFont="1" applyFill="1" applyBorder="1" applyAlignment="1"/>
    <xf numFmtId="0" fontId="17" fillId="0" borderId="0" xfId="0" applyNumberFormat="1" applyFont="1" applyAlignment="1"/>
    <xf numFmtId="0" fontId="18" fillId="0" borderId="0" xfId="0" applyNumberFormat="1" applyFont="1" applyAlignment="1"/>
    <xf numFmtId="0" fontId="19" fillId="0" borderId="0" xfId="0" applyNumberFormat="1" applyFont="1" applyAlignment="1"/>
    <xf numFmtId="0" fontId="20" fillId="0" borderId="0" xfId="0" applyNumberFormat="1" applyFont="1" applyAlignment="1"/>
    <xf numFmtId="0" fontId="21" fillId="0" borderId="0" xfId="0" applyNumberFormat="1" applyFont="1" applyAlignment="1">
      <alignment horizontal="center" vertical="center"/>
    </xf>
    <xf numFmtId="0" fontId="21" fillId="0" borderId="0" xfId="0" applyNumberFormat="1" applyFont="1" applyAlignment="1"/>
    <xf numFmtId="0" fontId="18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177" fontId="22" fillId="0" borderId="0" xfId="0" applyNumberFormat="1" applyFont="1" applyAlignment="1">
      <alignment horizontal="left"/>
    </xf>
    <xf numFmtId="0" fontId="23" fillId="0" borderId="0" xfId="0" applyNumberFormat="1" applyFont="1" applyAlignment="1">
      <alignment horizontal="left"/>
    </xf>
    <xf numFmtId="0" fontId="24" fillId="0" borderId="0" xfId="0" applyNumberFormat="1" applyFont="1" applyAlignment="1">
      <alignment horizontal="left"/>
    </xf>
    <xf numFmtId="0" fontId="25" fillId="0" borderId="0" xfId="0" applyNumberFormat="1" applyFont="1" applyAlignment="1">
      <alignment horizontal="left" vertical="center"/>
    </xf>
    <xf numFmtId="0" fontId="26" fillId="0" borderId="0" xfId="0" applyNumberFormat="1" applyFont="1" applyAlignment="1">
      <alignment horizontal="right" vertical="center"/>
    </xf>
    <xf numFmtId="0" fontId="26" fillId="0" borderId="0" xfId="0" applyNumberFormat="1" applyFont="1" applyAlignment="1">
      <alignment horizontal="left" vertical="center"/>
    </xf>
    <xf numFmtId="0" fontId="27" fillId="0" borderId="0" xfId="0" applyNumberFormat="1" applyFont="1" applyAlignment="1"/>
    <xf numFmtId="0" fontId="20" fillId="0" borderId="0" xfId="0" applyNumberFormat="1" applyFont="1" applyAlignment="1">
      <alignment horizontal="left"/>
    </xf>
    <xf numFmtId="0" fontId="28" fillId="0" borderId="0" xfId="0" applyNumberFormat="1" applyFont="1" applyAlignment="1">
      <alignment horizontal="left"/>
    </xf>
    <xf numFmtId="178" fontId="28" fillId="0" borderId="0" xfId="0" applyNumberFormat="1" applyFont="1" applyAlignment="1">
      <alignment horizontal="left"/>
    </xf>
    <xf numFmtId="0" fontId="29" fillId="0" borderId="0" xfId="0" applyNumberFormat="1" applyFont="1" applyAlignment="1">
      <alignment horizontal="left"/>
    </xf>
    <xf numFmtId="177" fontId="28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 vertical="center"/>
    </xf>
    <xf numFmtId="0" fontId="28" fillId="0" borderId="0" xfId="0" applyNumberFormat="1" applyFont="1" applyAlignment="1">
      <alignment horizontal="right"/>
    </xf>
    <xf numFmtId="0" fontId="30" fillId="0" borderId="0" xfId="0" applyNumberFormat="1" applyFont="1" applyAlignment="1">
      <alignment horizontal="center" vertical="center"/>
    </xf>
    <xf numFmtId="180" fontId="2" fillId="0" borderId="2" xfId="0" applyNumberFormat="1" applyFont="1" applyBorder="1" applyAlignment="1">
      <alignment horizontal="left" vertical="center"/>
    </xf>
    <xf numFmtId="180" fontId="2" fillId="0" borderId="3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center"/>
    </xf>
    <xf numFmtId="181" fontId="1" fillId="0" borderId="9" xfId="0" applyNumberFormat="1" applyFont="1" applyBorder="1" applyAlignment="1">
      <alignment horizontal="center" vertical="center"/>
    </xf>
    <xf numFmtId="181" fontId="1" fillId="0" borderId="4" xfId="0" applyNumberFormat="1" applyFont="1" applyBorder="1" applyAlignment="1">
      <alignment horizontal="left" vertical="center"/>
    </xf>
    <xf numFmtId="181" fontId="1" fillId="0" borderId="0" xfId="0" applyNumberFormat="1" applyFont="1" applyAlignment="1">
      <alignment horizontal="right" vertical="center"/>
    </xf>
    <xf numFmtId="181" fontId="1" fillId="0" borderId="5" xfId="0" applyNumberFormat="1" applyFont="1" applyBorder="1" applyAlignment="1">
      <alignment horizontal="left" vertical="center"/>
    </xf>
    <xf numFmtId="181" fontId="6" fillId="0" borderId="0" xfId="0" applyNumberFormat="1" applyFont="1" applyAlignment="1">
      <alignment horizontal="right" vertical="center"/>
    </xf>
    <xf numFmtId="180" fontId="1" fillId="0" borderId="0" xfId="0" applyNumberFormat="1" applyFont="1" applyAlignment="1">
      <alignment horizontal="right" vertical="center"/>
    </xf>
    <xf numFmtId="180" fontId="1" fillId="0" borderId="5" xfId="0" applyNumberFormat="1" applyFont="1" applyBorder="1" applyAlignment="1">
      <alignment horizontal="left" vertical="center"/>
    </xf>
    <xf numFmtId="0" fontId="31" fillId="0" borderId="3" xfId="0" applyNumberFormat="1" applyFont="1" applyBorder="1" applyAlignment="1">
      <alignment vertical="center"/>
    </xf>
    <xf numFmtId="0" fontId="0" fillId="0" borderId="3" xfId="0" applyNumberFormat="1" applyBorder="1" applyAlignment="1"/>
    <xf numFmtId="0" fontId="2" fillId="0" borderId="3" xfId="0" applyNumberFormat="1" applyFont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vertical="center"/>
    </xf>
    <xf numFmtId="0" fontId="0" fillId="0" borderId="10" xfId="0" applyNumberFormat="1" applyBorder="1" applyAlignment="1"/>
    <xf numFmtId="2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31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left" vertical="center"/>
    </xf>
    <xf numFmtId="181" fontId="1" fillId="0" borderId="12" xfId="0" applyNumberFormat="1" applyFont="1" applyBorder="1" applyAlignment="1">
      <alignment horizontal="center" vertical="center"/>
    </xf>
    <xf numFmtId="181" fontId="1" fillId="0" borderId="13" xfId="0" applyNumberFormat="1" applyFont="1" applyBorder="1" applyAlignment="1">
      <alignment horizontal="center" vertical="center"/>
    </xf>
    <xf numFmtId="181" fontId="1" fillId="0" borderId="14" xfId="0" applyNumberFormat="1" applyFont="1" applyBorder="1" applyAlignment="1">
      <alignment vertical="center"/>
    </xf>
    <xf numFmtId="181" fontId="1" fillId="0" borderId="9" xfId="0" applyNumberFormat="1" applyFont="1" applyBorder="1" applyAlignment="1">
      <alignment vertical="center"/>
    </xf>
    <xf numFmtId="181" fontId="1" fillId="0" borderId="15" xfId="0" applyNumberFormat="1" applyFont="1" applyBorder="1" applyAlignment="1">
      <alignment horizontal="right" vertical="center"/>
    </xf>
    <xf numFmtId="181" fontId="1" fillId="0" borderId="7" xfId="0" applyNumberFormat="1" applyFont="1" applyBorder="1" applyAlignment="1">
      <alignment horizontal="right" vertical="center"/>
    </xf>
    <xf numFmtId="180" fontId="1" fillId="0" borderId="16" xfId="0" applyNumberFormat="1" applyFont="1" applyBorder="1" applyAlignment="1">
      <alignment horizontal="center" vertical="center"/>
    </xf>
    <xf numFmtId="180" fontId="1" fillId="0" borderId="17" xfId="0" applyNumberFormat="1" applyFont="1" applyBorder="1" applyAlignment="1">
      <alignment horizontal="center" vertical="center"/>
    </xf>
    <xf numFmtId="180" fontId="1" fillId="0" borderId="20" xfId="0" applyNumberFormat="1" applyFont="1" applyBorder="1" applyAlignment="1">
      <alignment vertical="center"/>
    </xf>
    <xf numFmtId="180" fontId="1" fillId="0" borderId="9" xfId="0" applyNumberFormat="1" applyFont="1" applyBorder="1" applyAlignment="1">
      <alignment vertical="center"/>
    </xf>
    <xf numFmtId="180" fontId="1" fillId="0" borderId="21" xfId="0" applyNumberFormat="1" applyFont="1" applyBorder="1" applyAlignment="1">
      <alignment horizontal="right" vertical="center"/>
    </xf>
    <xf numFmtId="180" fontId="1" fillId="0" borderId="7" xfId="0" applyNumberFormat="1" applyFont="1" applyBorder="1" applyAlignment="1">
      <alignment horizontal="right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180" fontId="1" fillId="0" borderId="12" xfId="0" applyNumberFormat="1" applyFont="1" applyBorder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180" fontId="1" fillId="0" borderId="15" xfId="0" applyNumberFormat="1" applyFont="1" applyBorder="1" applyAlignment="1">
      <alignment horizontal="right" vertical="center"/>
    </xf>
    <xf numFmtId="180" fontId="1" fillId="0" borderId="9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80" fontId="1" fillId="0" borderId="14" xfId="0" applyNumberFormat="1" applyFont="1" applyBorder="1" applyAlignment="1">
      <alignment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2" fillId="0" borderId="1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5" fillId="0" borderId="11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0" fillId="0" borderId="23" xfId="0" applyNumberFormat="1" applyFont="1" applyBorder="1" applyAlignment="1"/>
    <xf numFmtId="0" fontId="0" fillId="0" borderId="24" xfId="0" applyNumberFormat="1" applyFont="1" applyBorder="1" applyAlignment="1"/>
    <xf numFmtId="0" fontId="0" fillId="0" borderId="26" xfId="0" applyNumberFormat="1" applyFont="1" applyBorder="1" applyAlignment="1"/>
    <xf numFmtId="0" fontId="0" fillId="0" borderId="27" xfId="0" applyNumberFormat="1" applyFont="1" applyBorder="1" applyAlignment="1"/>
    <xf numFmtId="0" fontId="5" fillId="0" borderId="0" xfId="0" applyNumberFormat="1" applyFont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/>
    <xf numFmtId="0" fontId="1" fillId="0" borderId="9" xfId="0" applyNumberFormat="1" applyFont="1" applyBorder="1" applyAlignment="1">
      <alignment vertical="center"/>
    </xf>
    <xf numFmtId="0" fontId="0" fillId="0" borderId="9" xfId="0" applyNumberFormat="1" applyFont="1" applyBorder="1" applyAlignment="1"/>
    <xf numFmtId="0" fontId="1" fillId="0" borderId="9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/>
    <xf numFmtId="0" fontId="1" fillId="0" borderId="7" xfId="0" applyNumberFormat="1" applyFont="1" applyBorder="1" applyAlignment="1">
      <alignment horizontal="right" vertical="center"/>
    </xf>
    <xf numFmtId="0" fontId="0" fillId="0" borderId="7" xfId="0" applyNumberFormat="1" applyFont="1" applyBorder="1" applyAlignment="1"/>
    <xf numFmtId="0" fontId="0" fillId="0" borderId="17" xfId="0" applyNumberFormat="1" applyFont="1" applyBorder="1" applyAlignment="1"/>
    <xf numFmtId="176" fontId="1" fillId="0" borderId="7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/>
    <xf numFmtId="0" fontId="0" fillId="0" borderId="19" xfId="0" applyNumberFormat="1" applyFont="1" applyBorder="1" applyAlignment="1"/>
    <xf numFmtId="0" fontId="32" fillId="0" borderId="0" xfId="0" applyNumberFormat="1" applyFont="1" applyAlignment="1">
      <alignment horizontal="center"/>
    </xf>
    <xf numFmtId="0" fontId="33" fillId="0" borderId="0" xfId="0" applyNumberFormat="1" applyFont="1" applyAlignment="1"/>
    <xf numFmtId="0" fontId="1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3" fillId="0" borderId="0" xfId="0" applyNumberFormat="1" applyFont="1" applyAlignment="1">
      <alignment vertical="center"/>
    </xf>
    <xf numFmtId="0" fontId="10" fillId="0" borderId="29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/>
    <xf numFmtId="0" fontId="0" fillId="0" borderId="31" xfId="0" applyNumberFormat="1" applyFont="1" applyBorder="1" applyAlignment="1"/>
    <xf numFmtId="0" fontId="11" fillId="0" borderId="1" xfId="0" applyNumberFormat="1" applyFont="1" applyBorder="1" applyAlignment="1">
      <alignment horizontal="right" vertical="center"/>
    </xf>
    <xf numFmtId="0" fontId="11" fillId="0" borderId="0" xfId="0" applyNumberFormat="1" applyFont="1" applyAlignment="1">
      <alignment vertical="center"/>
    </xf>
    <xf numFmtId="0" fontId="11" fillId="0" borderId="1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/>
    <xf numFmtId="0" fontId="11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/>
    <xf numFmtId="0" fontId="11" fillId="0" borderId="7" xfId="0" applyNumberFormat="1" applyFont="1" applyBorder="1" applyAlignment="1">
      <alignment vertical="center"/>
    </xf>
    <xf numFmtId="0" fontId="11" fillId="0" borderId="6" xfId="0" applyNumberFormat="1" applyFont="1" applyBorder="1" applyAlignment="1">
      <alignment vertical="center"/>
    </xf>
    <xf numFmtId="0" fontId="0" fillId="0" borderId="6" xfId="0" applyNumberFormat="1" applyFont="1" applyBorder="1" applyAlignment="1"/>
    <xf numFmtId="0" fontId="34" fillId="0" borderId="29" xfId="0" applyNumberFormat="1" applyFont="1" applyBorder="1" applyAlignment="1">
      <alignment horizontal="center"/>
    </xf>
    <xf numFmtId="0" fontId="0" fillId="0" borderId="32" xfId="0" applyNumberFormat="1" applyFont="1" applyBorder="1" applyAlignment="1"/>
    <xf numFmtId="0" fontId="0" fillId="0" borderId="33" xfId="0" applyNumberFormat="1" applyFont="1" applyBorder="1" applyAlignment="1"/>
    <xf numFmtId="0" fontId="22" fillId="0" borderId="0" xfId="0" applyNumberFormat="1" applyFont="1" applyAlignment="1">
      <alignment horizontal="left"/>
    </xf>
    <xf numFmtId="0" fontId="36" fillId="0" borderId="0" xfId="0" applyNumberFormat="1" applyFont="1" applyAlignment="1">
      <alignment horizontal="center" vertical="center"/>
    </xf>
    <xf numFmtId="0" fontId="36" fillId="0" borderId="0" xfId="0" applyNumberFormat="1" applyFont="1" applyAlignment="1">
      <alignment horizontal="center"/>
    </xf>
    <xf numFmtId="0" fontId="24" fillId="0" borderId="0" xfId="0" applyNumberFormat="1" applyFont="1" applyAlignment="1">
      <alignment horizontal="right" vertical="center"/>
    </xf>
    <xf numFmtId="0" fontId="24" fillId="0" borderId="0" xfId="0" applyNumberFormat="1" applyFont="1" applyAlignment="1">
      <alignment horizontal="left" vertical="center"/>
    </xf>
    <xf numFmtId="179" fontId="25" fillId="0" borderId="0" xfId="0" applyNumberFormat="1" applyFont="1" applyAlignment="1">
      <alignment horizontal="center"/>
    </xf>
    <xf numFmtId="0" fontId="20" fillId="0" borderId="0" xfId="0" applyNumberFormat="1" applyFont="1" applyAlignment="1"/>
    <xf numFmtId="0" fontId="35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0" fontId="28" fillId="0" borderId="0" xfId="0" applyNumberFormat="1" applyFont="1" applyAlignment="1">
      <alignment horizontal="left"/>
    </xf>
    <xf numFmtId="178" fontId="28" fillId="0" borderId="0" xfId="0" applyNumberFormat="1" applyFont="1" applyAlignment="1">
      <alignment horizontal="left"/>
    </xf>
    <xf numFmtId="0" fontId="2" fillId="0" borderId="3" xfId="0" applyNumberFormat="1" applyFont="1" applyFill="1" applyBorder="1" applyAlignment="1">
      <alignment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12.54296875" defaultRowHeight="15.75" customHeight="1"/>
  <sheetData/>
  <phoneticPr fontId="37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24"/>
  <sheetViews>
    <sheetView showGridLines="0" zoomScaleNormal="100" zoomScaleSheetLayoutView="75" workbookViewId="0"/>
  </sheetViews>
  <sheetFormatPr defaultColWidth="12.54296875" defaultRowHeight="15.75" customHeight="1"/>
  <cols>
    <col min="1" max="23" width="5.7265625" style="2" customWidth="1"/>
  </cols>
  <sheetData>
    <row r="1" spans="1:23" ht="48.75" customHeight="1">
      <c r="A1" s="92">
        <v>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48.75" customHeight="1">
      <c r="A2" s="94" t="s">
        <v>113</v>
      </c>
      <c r="D2" s="95">
        <v>20</v>
      </c>
      <c r="E2" s="95">
        <v>23</v>
      </c>
      <c r="F2" s="95" t="s">
        <v>301</v>
      </c>
      <c r="G2" s="221">
        <f>VLOOKUP($A$1,상장대장01!$A$3:$I$26,3)</f>
        <v>1201</v>
      </c>
      <c r="H2" s="176"/>
      <c r="I2" s="95" t="s">
        <v>116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ht="48.7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3" ht="48.75" customHeight="1">
      <c r="A4" s="93"/>
      <c r="B4" s="93"/>
      <c r="C4" s="93"/>
      <c r="D4" s="222" t="s">
        <v>132</v>
      </c>
      <c r="E4" s="176"/>
      <c r="F4" s="176"/>
      <c r="G4" s="176"/>
      <c r="J4" s="96"/>
      <c r="K4" s="96"/>
      <c r="L4" s="96"/>
      <c r="M4" s="96"/>
      <c r="N4" s="96"/>
      <c r="O4" s="222" t="s">
        <v>142</v>
      </c>
      <c r="P4" s="176"/>
      <c r="Q4" s="176"/>
      <c r="R4" s="176"/>
      <c r="S4" s="93"/>
      <c r="T4" s="93"/>
      <c r="U4" s="93"/>
      <c r="V4" s="93"/>
      <c r="W4" s="93"/>
    </row>
    <row r="5" spans="1:23" ht="48.75" customHeight="1">
      <c r="A5" s="93"/>
      <c r="B5" s="93"/>
      <c r="C5" s="93"/>
      <c r="D5" s="176"/>
      <c r="E5" s="176"/>
      <c r="F5" s="176"/>
      <c r="G5" s="176"/>
      <c r="J5" s="96"/>
      <c r="K5" s="96"/>
      <c r="L5" s="96"/>
      <c r="M5" s="96"/>
      <c r="N5" s="96"/>
      <c r="O5" s="176"/>
      <c r="P5" s="176"/>
      <c r="Q5" s="176"/>
      <c r="R5" s="176"/>
      <c r="S5" s="93"/>
      <c r="T5" s="93"/>
      <c r="U5" s="93"/>
      <c r="V5" s="93"/>
      <c r="W5" s="93"/>
    </row>
    <row r="6" spans="1:23" ht="48.75" customHeight="1">
      <c r="A6" s="93"/>
      <c r="B6" s="95"/>
      <c r="C6" s="95"/>
      <c r="D6" s="176"/>
      <c r="E6" s="176"/>
      <c r="F6" s="176"/>
      <c r="G6" s="176"/>
      <c r="J6" s="97"/>
      <c r="K6" s="97"/>
      <c r="L6" s="97"/>
      <c r="M6" s="97"/>
      <c r="N6" s="97"/>
      <c r="O6" s="176"/>
      <c r="P6" s="176"/>
      <c r="Q6" s="176"/>
      <c r="R6" s="176"/>
      <c r="S6" s="95"/>
      <c r="T6" s="95"/>
      <c r="U6" s="95"/>
      <c r="V6" s="95"/>
      <c r="W6" s="95"/>
    </row>
    <row r="7" spans="1:23" ht="33.75" customHeight="1">
      <c r="A7" s="93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</row>
    <row r="8" spans="1:23" ht="48.75" customHeight="1">
      <c r="A8" s="98"/>
      <c r="B8" s="99" t="s">
        <v>139</v>
      </c>
      <c r="C8" s="99" t="s">
        <v>127</v>
      </c>
      <c r="D8" s="99" t="s">
        <v>145</v>
      </c>
      <c r="E8" s="215" t="str">
        <f>VLOOKUP($A$1,상장대장01!$A$3:$I$26,4)</f>
        <v>여자고등학교부</v>
      </c>
      <c r="F8" s="176"/>
      <c r="G8" s="176"/>
      <c r="H8" s="176"/>
      <c r="I8" s="176"/>
      <c r="J8" s="176"/>
      <c r="K8" s="176"/>
      <c r="L8" s="99" t="s">
        <v>317</v>
      </c>
      <c r="M8" s="99" t="s">
        <v>130</v>
      </c>
      <c r="N8" s="99" t="s">
        <v>145</v>
      </c>
      <c r="O8" s="223">
        <f>VLOOKUP($A$1,상장대장01!$A$3:$I$26,5)</f>
        <v>2.494212962962963E-2</v>
      </c>
      <c r="P8" s="176"/>
      <c r="Q8" s="176"/>
      <c r="R8" s="176"/>
      <c r="S8" s="101"/>
      <c r="T8" s="100"/>
      <c r="U8" s="100"/>
      <c r="W8" s="102"/>
    </row>
    <row r="9" spans="1:23" ht="18.75" customHeight="1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W9" s="102"/>
    </row>
    <row r="10" spans="1:23" ht="48.75" customHeight="1">
      <c r="A10" s="98"/>
      <c r="B10" s="99" t="s">
        <v>121</v>
      </c>
      <c r="C10" s="99" t="s">
        <v>155</v>
      </c>
      <c r="D10" s="99" t="s">
        <v>145</v>
      </c>
      <c r="E10" s="215" t="str">
        <f>VLOOKUP($A$1,상장대장01!$A$3:$I$26,6)</f>
        <v>10km</v>
      </c>
      <c r="F10" s="176"/>
      <c r="G10" s="176"/>
      <c r="H10" s="176"/>
      <c r="I10" s="176"/>
      <c r="J10" s="176"/>
      <c r="K10" s="176"/>
      <c r="L10" s="99" t="s">
        <v>163</v>
      </c>
      <c r="M10" s="99" t="s">
        <v>312</v>
      </c>
      <c r="N10" s="99" t="s">
        <v>145</v>
      </c>
      <c r="O10" s="215" t="str">
        <f>VLOOKUP($A$1,상장대장01!$A$3:$I$26,8)</f>
        <v>경북체육고등학교</v>
      </c>
      <c r="P10" s="176"/>
      <c r="Q10" s="176"/>
      <c r="R10" s="176"/>
      <c r="S10" s="176"/>
      <c r="T10" s="176"/>
      <c r="U10" s="176"/>
      <c r="V10" s="176"/>
      <c r="W10" s="102"/>
    </row>
    <row r="11" spans="1:23" ht="18.75" customHeight="1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W11" s="102"/>
    </row>
    <row r="12" spans="1:23" ht="48.75" customHeight="1">
      <c r="A12" s="98"/>
      <c r="B12" s="99" t="s">
        <v>143</v>
      </c>
      <c r="C12" s="99" t="s">
        <v>120</v>
      </c>
      <c r="D12" s="99" t="s">
        <v>145</v>
      </c>
      <c r="E12" s="215" t="str">
        <f>VLOOKUP($A$1,상장대장01!$A$3:$I$26,7)</f>
        <v>2위</v>
      </c>
      <c r="F12" s="176"/>
      <c r="G12" s="176"/>
      <c r="H12" s="176"/>
      <c r="I12" s="176"/>
      <c r="J12" s="176"/>
      <c r="K12" s="176"/>
      <c r="L12" s="99" t="s">
        <v>133</v>
      </c>
      <c r="M12" s="99" t="s">
        <v>308</v>
      </c>
      <c r="N12" s="99" t="s">
        <v>145</v>
      </c>
      <c r="O12" s="215" t="str">
        <f>VLOOKUP($A$1,상장대장01!$A$3:$I$26,9)</f>
        <v>홍지승</v>
      </c>
      <c r="P12" s="176"/>
      <c r="Q12" s="176"/>
      <c r="R12" s="176"/>
      <c r="S12" s="176"/>
      <c r="T12" s="176"/>
      <c r="U12" s="176"/>
      <c r="W12" s="102"/>
    </row>
    <row r="13" spans="1:23" ht="18.75" customHeigh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</row>
    <row r="14" spans="1:23" ht="52.5" customHeight="1">
      <c r="A14" s="103"/>
      <c r="B14" s="218" t="s">
        <v>7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03"/>
      <c r="W14" s="104"/>
    </row>
    <row r="15" spans="1:23" ht="52.5" customHeight="1">
      <c r="A15" s="103"/>
      <c r="B15" s="219" t="s">
        <v>4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03"/>
      <c r="W15" s="104"/>
    </row>
    <row r="16" spans="1:23" ht="52.5" customHeight="1">
      <c r="A16" s="103"/>
      <c r="B16" s="219" t="s">
        <v>328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03"/>
      <c r="W16" s="104"/>
    </row>
    <row r="17" spans="1:23" ht="52.5" customHeight="1">
      <c r="A17" s="103"/>
      <c r="B17" s="219" t="s">
        <v>93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03"/>
      <c r="W17" s="105"/>
    </row>
    <row r="18" spans="1:23" ht="48.75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</row>
    <row r="19" spans="1:23" ht="48.75" customHeight="1">
      <c r="A19" s="98"/>
      <c r="B19" s="220">
        <v>45222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98"/>
    </row>
    <row r="20" spans="1:23" ht="101.25" customHeight="1">
      <c r="A20" s="93"/>
      <c r="B20" s="93"/>
      <c r="C20" s="93"/>
      <c r="D20" s="93"/>
      <c r="E20" s="93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3"/>
      <c r="T20" s="93"/>
      <c r="U20" s="93"/>
      <c r="V20" s="93"/>
      <c r="W20" s="93"/>
    </row>
    <row r="21" spans="1:23" ht="48.75" customHeight="1">
      <c r="A21" s="93"/>
      <c r="B21" s="216" t="s">
        <v>75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93"/>
    </row>
    <row r="22" spans="1:23" ht="11.25" customHeight="1">
      <c r="A22" s="93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93"/>
    </row>
    <row r="23" spans="1:23" ht="48.75" customHeight="1">
      <c r="A23" s="93"/>
      <c r="B23" s="217" t="s">
        <v>88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3"/>
    </row>
    <row r="24" spans="1:23" ht="78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</row>
  </sheetData>
  <mergeCells count="16">
    <mergeCell ref="G2:H2"/>
    <mergeCell ref="D4:G6"/>
    <mergeCell ref="O4:R6"/>
    <mergeCell ref="E8:K8"/>
    <mergeCell ref="O8:R8"/>
    <mergeCell ref="E10:K10"/>
    <mergeCell ref="O10:V10"/>
    <mergeCell ref="B21:V21"/>
    <mergeCell ref="B23:V23"/>
    <mergeCell ref="E12:K12"/>
    <mergeCell ref="O12:U12"/>
    <mergeCell ref="B14:U14"/>
    <mergeCell ref="B15:U15"/>
    <mergeCell ref="B16:U16"/>
    <mergeCell ref="B17:U17"/>
    <mergeCell ref="B19:V19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4"/>
  <sheetViews>
    <sheetView showGridLines="0" zoomScaleNormal="100" zoomScaleSheetLayoutView="75" workbookViewId="0"/>
  </sheetViews>
  <sheetFormatPr defaultColWidth="12.54296875" defaultRowHeight="15.75" customHeight="1"/>
  <cols>
    <col min="1" max="3" width="5.7265625" style="2" customWidth="1"/>
    <col min="4" max="7" width="2.7265625" style="2" customWidth="1"/>
    <col min="8" max="15" width="5.7265625" style="2" customWidth="1"/>
    <col min="16" max="17" width="2.7265625" style="2" customWidth="1"/>
    <col min="18" max="26" width="5.7265625" style="2" customWidth="1"/>
  </cols>
  <sheetData>
    <row r="1" spans="1:26" ht="48.75" customHeight="1">
      <c r="A1" s="92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48.75" customHeight="1">
      <c r="A2" s="94"/>
      <c r="D2" s="95">
        <v>2</v>
      </c>
      <c r="E2" s="95">
        <v>0</v>
      </c>
      <c r="F2" s="95">
        <v>2</v>
      </c>
      <c r="G2" s="95">
        <v>3</v>
      </c>
      <c r="H2" s="95" t="s">
        <v>301</v>
      </c>
      <c r="I2" s="221">
        <f>VLOOKUP($A$1,상장대장01!$A$3:$I$26,3)</f>
        <v>1213</v>
      </c>
      <c r="J2" s="176"/>
      <c r="K2" s="95" t="s">
        <v>116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48.7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ht="48.75" customHeight="1">
      <c r="A4" s="93"/>
      <c r="B4" s="93"/>
      <c r="C4" s="93"/>
      <c r="D4" s="93"/>
      <c r="E4" s="222" t="s">
        <v>132</v>
      </c>
      <c r="F4" s="176"/>
      <c r="G4" s="176"/>
      <c r="H4" s="176"/>
      <c r="I4" s="176"/>
      <c r="L4" s="96"/>
      <c r="M4" s="96"/>
      <c r="N4" s="96"/>
      <c r="O4" s="96"/>
      <c r="P4" s="96"/>
      <c r="Q4" s="96"/>
      <c r="R4" s="222" t="s">
        <v>142</v>
      </c>
      <c r="S4" s="176"/>
      <c r="T4" s="176"/>
      <c r="U4" s="176"/>
      <c r="V4" s="93"/>
      <c r="W4" s="93"/>
      <c r="X4" s="93"/>
      <c r="Y4" s="93"/>
      <c r="Z4" s="93"/>
    </row>
    <row r="5" spans="1:26" ht="48.75" customHeight="1">
      <c r="A5" s="93"/>
      <c r="B5" s="93"/>
      <c r="C5" s="93"/>
      <c r="D5" s="93"/>
      <c r="E5" s="176"/>
      <c r="F5" s="176"/>
      <c r="G5" s="176"/>
      <c r="H5" s="176"/>
      <c r="I5" s="176"/>
      <c r="L5" s="96"/>
      <c r="M5" s="96"/>
      <c r="N5" s="96"/>
      <c r="O5" s="96"/>
      <c r="P5" s="96"/>
      <c r="Q5" s="96"/>
      <c r="R5" s="176"/>
      <c r="S5" s="176"/>
      <c r="T5" s="176"/>
      <c r="U5" s="176"/>
      <c r="V5" s="93"/>
      <c r="W5" s="93"/>
      <c r="X5" s="93"/>
      <c r="Y5" s="93"/>
      <c r="Z5" s="93"/>
    </row>
    <row r="6" spans="1:26" ht="48.75" customHeight="1">
      <c r="A6" s="93"/>
      <c r="B6" s="95"/>
      <c r="C6" s="95"/>
      <c r="D6" s="95"/>
      <c r="E6" s="176"/>
      <c r="F6" s="176"/>
      <c r="G6" s="176"/>
      <c r="H6" s="176"/>
      <c r="I6" s="176"/>
      <c r="L6" s="97"/>
      <c r="M6" s="97"/>
      <c r="N6" s="97"/>
      <c r="O6" s="97"/>
      <c r="P6" s="97"/>
      <c r="Q6" s="97"/>
      <c r="R6" s="176"/>
      <c r="S6" s="176"/>
      <c r="T6" s="176"/>
      <c r="U6" s="176"/>
      <c r="V6" s="95"/>
      <c r="W6" s="95"/>
      <c r="X6" s="95"/>
      <c r="Y6" s="95"/>
      <c r="Z6" s="95"/>
    </row>
    <row r="7" spans="1:26" ht="33.75" customHeight="1">
      <c r="A7" s="93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ht="48.75" customHeight="1">
      <c r="A8" s="98"/>
      <c r="B8" s="107" t="s">
        <v>79</v>
      </c>
      <c r="C8" s="108"/>
      <c r="D8" s="108"/>
      <c r="E8" s="226" t="str">
        <f>VLOOKUP($A$1,상장대장01!$A$3:$I$26,4)</f>
        <v>여자고등학교부</v>
      </c>
      <c r="F8" s="176"/>
      <c r="G8" s="176"/>
      <c r="H8" s="176"/>
      <c r="I8" s="176"/>
      <c r="J8" s="176"/>
      <c r="K8" s="176"/>
      <c r="L8" s="176"/>
      <c r="M8" s="176"/>
      <c r="N8" s="107" t="s">
        <v>86</v>
      </c>
      <c r="O8" s="107"/>
      <c r="P8" s="108"/>
      <c r="Q8" s="227">
        <f>VLOOKUP($A$1,상장대장01!$A$3:$I$26,5)</f>
        <v>0</v>
      </c>
      <c r="R8" s="176"/>
      <c r="S8" s="176"/>
      <c r="T8" s="176"/>
      <c r="U8" s="176"/>
      <c r="V8" s="176"/>
      <c r="W8" s="110"/>
      <c r="X8" s="109"/>
    </row>
    <row r="9" spans="1:26" ht="18.75" customHeight="1">
      <c r="A9" s="9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11"/>
      <c r="S9" s="111"/>
      <c r="T9" s="111"/>
      <c r="U9" s="111"/>
      <c r="V9" s="111"/>
      <c r="W9" s="111"/>
      <c r="X9" s="111"/>
    </row>
    <row r="10" spans="1:26" ht="48.75" customHeight="1">
      <c r="A10" s="98"/>
      <c r="B10" s="107" t="s">
        <v>111</v>
      </c>
      <c r="C10" s="108"/>
      <c r="D10" s="108"/>
      <c r="E10" s="226" t="str">
        <f>VLOOKUP($A$1,상장대장01!$A$3:$I$26,6)</f>
        <v>10km</v>
      </c>
      <c r="F10" s="176"/>
      <c r="G10" s="176"/>
      <c r="H10" s="176"/>
      <c r="I10" s="176"/>
      <c r="J10" s="176"/>
      <c r="K10" s="176"/>
      <c r="L10" s="176"/>
      <c r="M10" s="176"/>
      <c r="N10" s="107" t="s">
        <v>72</v>
      </c>
      <c r="O10" s="108"/>
      <c r="P10" s="108"/>
      <c r="Q10" s="226" t="e">
        <f>VLOOKUP($A$1,상장대장01!$A$3:$I$26,8)</f>
        <v>#REF!</v>
      </c>
      <c r="R10" s="176"/>
      <c r="S10" s="176"/>
      <c r="T10" s="176"/>
      <c r="U10" s="176"/>
      <c r="V10" s="176"/>
      <c r="W10" s="176"/>
      <c r="X10" s="176"/>
    </row>
    <row r="11" spans="1:26" ht="18.75" customHeight="1">
      <c r="A11" s="9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spans="1:26" ht="33.75" customHeight="1">
      <c r="A12" s="98"/>
      <c r="B12" s="224" t="s">
        <v>102</v>
      </c>
      <c r="C12" s="176"/>
      <c r="D12" s="112"/>
      <c r="E12" s="225" t="str">
        <f>VLOOKUP($A$1,상장대장01!$A$3:$I$26,7)</f>
        <v>단체전 3위</v>
      </c>
      <c r="F12" s="176"/>
      <c r="G12" s="176"/>
      <c r="H12" s="176"/>
      <c r="I12" s="176"/>
      <c r="J12" s="176"/>
      <c r="K12" s="176"/>
      <c r="L12" s="176"/>
      <c r="M12" s="176"/>
      <c r="N12" s="224" t="s">
        <v>92</v>
      </c>
      <c r="O12" s="176"/>
      <c r="P12" s="113"/>
      <c r="Q12" s="226" t="e">
        <f>VLOOKUP($A$1,상장대장01!$A$3:$I$26,9)</f>
        <v>#REF!</v>
      </c>
      <c r="R12" s="176"/>
      <c r="S12" s="176"/>
      <c r="T12" s="176"/>
      <c r="U12" s="176"/>
      <c r="V12" s="176"/>
      <c r="W12" s="176"/>
      <c r="X12" s="176"/>
    </row>
    <row r="13" spans="1:26" ht="33.75" customHeight="1">
      <c r="A13" s="98"/>
      <c r="B13" s="176"/>
      <c r="C13" s="176"/>
      <c r="D13" s="112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08"/>
      <c r="Q13" s="226" t="e">
        <f>VLOOKUP($A$1,상장대장01!$A$3:$J$26,10)</f>
        <v>#REF!</v>
      </c>
      <c r="R13" s="176"/>
      <c r="S13" s="176"/>
      <c r="T13" s="176"/>
      <c r="U13" s="176"/>
      <c r="V13" s="176"/>
      <c r="W13" s="176"/>
      <c r="X13" s="176"/>
      <c r="Y13" s="98"/>
      <c r="Z13" s="98"/>
    </row>
    <row r="14" spans="1:26" ht="52.5" customHeight="1">
      <c r="A14" s="103"/>
      <c r="B14" s="218" t="s">
        <v>6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03"/>
      <c r="Z14" s="103"/>
    </row>
    <row r="15" spans="1:26" ht="52.5" customHeight="1">
      <c r="A15" s="103"/>
      <c r="B15" s="219" t="s">
        <v>4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03"/>
      <c r="Z15" s="103"/>
    </row>
    <row r="16" spans="1:26" ht="52.5" customHeight="1">
      <c r="A16" s="103"/>
      <c r="B16" s="219" t="s">
        <v>328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03"/>
      <c r="Z16" s="103"/>
    </row>
    <row r="17" spans="1:26" ht="52.5" customHeight="1">
      <c r="A17" s="103"/>
      <c r="B17" s="219" t="s">
        <v>93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03"/>
      <c r="Z17" s="103"/>
    </row>
    <row r="18" spans="1:26" ht="48.75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48.75" customHeight="1">
      <c r="A19" s="98"/>
      <c r="B19" s="220">
        <v>45222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98"/>
      <c r="Z19" s="98"/>
    </row>
    <row r="20" spans="1:26" ht="99" customHeight="1">
      <c r="A20" s="93"/>
      <c r="B20" s="93"/>
      <c r="C20" s="93"/>
      <c r="D20" s="93"/>
      <c r="E20" s="93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3"/>
      <c r="T20" s="93"/>
      <c r="U20" s="93"/>
      <c r="V20" s="93"/>
      <c r="W20" s="93"/>
      <c r="X20" s="93"/>
      <c r="Y20" s="93"/>
      <c r="Z20" s="93"/>
    </row>
    <row r="21" spans="1:26" ht="48.75" customHeight="1">
      <c r="A21" s="93"/>
      <c r="B21" s="216" t="s">
        <v>75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14"/>
    </row>
    <row r="22" spans="1:26" ht="11.25" customHeight="1">
      <c r="A22" s="93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93"/>
      <c r="X22" s="93"/>
      <c r="Y22" s="93"/>
      <c r="Z22" s="93"/>
    </row>
    <row r="23" spans="1:26" ht="48.75" customHeight="1">
      <c r="A23" s="93"/>
      <c r="B23" s="217" t="s">
        <v>88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93"/>
    </row>
    <row r="24" spans="1:26" ht="78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</sheetData>
  <mergeCells count="19">
    <mergeCell ref="I2:J2"/>
    <mergeCell ref="E4:I6"/>
    <mergeCell ref="R4:U6"/>
    <mergeCell ref="E8:M8"/>
    <mergeCell ref="Q8:V8"/>
    <mergeCell ref="E10:M10"/>
    <mergeCell ref="Q10:X10"/>
    <mergeCell ref="B16:X16"/>
    <mergeCell ref="B17:X17"/>
    <mergeCell ref="B19:X19"/>
    <mergeCell ref="B21:Y21"/>
    <mergeCell ref="B23:Y23"/>
    <mergeCell ref="B12:C13"/>
    <mergeCell ref="E12:M13"/>
    <mergeCell ref="N12:O13"/>
    <mergeCell ref="Q12:X12"/>
    <mergeCell ref="Q13:X13"/>
    <mergeCell ref="B14:X14"/>
    <mergeCell ref="B15:X15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44"/>
  <sheetViews>
    <sheetView showGridLines="0" tabSelected="1" view="pageBreakPreview" topLeftCell="B1" zoomScale="175" zoomScaleNormal="100" zoomScaleSheetLayoutView="175" workbookViewId="0">
      <pane ySplit="2" topLeftCell="A3" activePane="bottomLeft" state="frozen"/>
      <selection pane="bottomLeft" activeCell="B1" sqref="B1:P1"/>
    </sheetView>
  </sheetViews>
  <sheetFormatPr defaultColWidth="12.54296875" defaultRowHeight="15.75" customHeight="1"/>
  <cols>
    <col min="1" max="1" width="7.54296875" style="2" hidden="1" customWidth="1"/>
    <col min="2" max="2" width="7.54296875" style="2" customWidth="1"/>
    <col min="3" max="8" width="6.26953125" style="2" customWidth="1"/>
    <col min="9" max="9" width="1.26953125" style="2" customWidth="1"/>
    <col min="10" max="10" width="7.54296875" style="2" customWidth="1"/>
    <col min="11" max="16" width="6.26953125" style="2" customWidth="1"/>
  </cols>
  <sheetData>
    <row r="1" spans="1:16" ht="25.5">
      <c r="A1" s="14"/>
      <c r="B1" s="168" t="s">
        <v>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6" ht="25.5">
      <c r="A2" s="14"/>
      <c r="B2" s="168" t="s">
        <v>319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16.5">
      <c r="A3" s="15"/>
      <c r="B3" s="169" t="s">
        <v>91</v>
      </c>
      <c r="C3" s="169"/>
      <c r="D3" s="166" t="s">
        <v>94</v>
      </c>
      <c r="E3" s="166"/>
      <c r="F3" s="166"/>
      <c r="G3" s="166"/>
      <c r="H3" s="166"/>
      <c r="I3" s="17"/>
      <c r="J3" s="17"/>
      <c r="K3" s="17"/>
      <c r="L3" s="18"/>
      <c r="M3" s="19"/>
      <c r="N3" s="18"/>
      <c r="O3" s="20"/>
      <c r="P3" s="21"/>
    </row>
    <row r="4" spans="1:16" ht="16.5">
      <c r="A4" s="15"/>
      <c r="B4" s="169" t="s">
        <v>13</v>
      </c>
      <c r="C4" s="169"/>
      <c r="D4" s="166" t="s">
        <v>323</v>
      </c>
      <c r="E4" s="166"/>
      <c r="F4" s="166"/>
      <c r="G4" s="166"/>
      <c r="H4" s="166"/>
      <c r="I4" s="17"/>
      <c r="J4" s="17"/>
      <c r="K4" s="17"/>
      <c r="L4" s="18"/>
      <c r="M4" s="19"/>
      <c r="N4" s="18"/>
      <c r="O4" s="20"/>
      <c r="P4" s="21"/>
    </row>
    <row r="5" spans="1:16" ht="16.5">
      <c r="A5" s="15"/>
      <c r="B5" s="169" t="s">
        <v>16</v>
      </c>
      <c r="C5" s="169"/>
      <c r="D5" s="166" t="s">
        <v>332</v>
      </c>
      <c r="E5" s="166"/>
      <c r="F5" s="166"/>
      <c r="G5" s="166"/>
      <c r="H5" s="166"/>
      <c r="I5" s="17"/>
      <c r="J5" s="17"/>
      <c r="K5" s="19"/>
      <c r="L5" s="18"/>
      <c r="M5" s="19"/>
      <c r="N5" s="18"/>
      <c r="O5" s="20"/>
      <c r="P5" s="21"/>
    </row>
    <row r="6" spans="1:16" ht="7.5" customHeight="1">
      <c r="A6" s="22"/>
      <c r="B6" s="170"/>
      <c r="C6" s="170"/>
      <c r="D6" s="16"/>
      <c r="E6" s="23"/>
      <c r="F6" s="16"/>
      <c r="G6" s="24"/>
      <c r="H6" s="16"/>
      <c r="I6" s="18"/>
      <c r="J6" s="25"/>
      <c r="K6" s="19"/>
      <c r="L6" s="18"/>
      <c r="M6" s="19"/>
      <c r="N6" s="18"/>
      <c r="O6" s="20"/>
      <c r="P6" s="21"/>
    </row>
    <row r="7" spans="1:16" ht="16.5">
      <c r="A7" s="16"/>
      <c r="B7" s="166" t="s">
        <v>74</v>
      </c>
      <c r="C7" s="166"/>
      <c r="D7" s="16"/>
      <c r="E7" s="23"/>
      <c r="F7" s="16"/>
      <c r="G7" s="24"/>
      <c r="H7" s="16"/>
      <c r="I7" s="18"/>
      <c r="J7" s="25"/>
      <c r="K7" s="26"/>
      <c r="L7" s="25"/>
      <c r="M7" s="26"/>
      <c r="N7" s="25"/>
      <c r="O7" s="27"/>
      <c r="P7" s="25"/>
    </row>
    <row r="8" spans="1:16" ht="7.5" customHeight="1">
      <c r="A8" s="28"/>
      <c r="B8" s="28"/>
      <c r="C8" s="29"/>
      <c r="D8" s="28"/>
      <c r="E8" s="29"/>
      <c r="F8" s="28"/>
      <c r="G8" s="30"/>
      <c r="H8" s="28"/>
      <c r="I8" s="18"/>
      <c r="J8" s="28"/>
      <c r="K8" s="29"/>
      <c r="L8" s="28"/>
      <c r="M8" s="29"/>
      <c r="N8" s="28"/>
      <c r="O8" s="30"/>
      <c r="P8" s="28"/>
    </row>
    <row r="9" spans="1:16" ht="15">
      <c r="A9" s="24"/>
      <c r="B9" s="161" t="s">
        <v>84</v>
      </c>
      <c r="C9" s="162"/>
      <c r="D9" s="162"/>
      <c r="E9" s="162"/>
      <c r="F9" s="162"/>
      <c r="G9" s="162"/>
      <c r="H9" s="163"/>
      <c r="I9" s="31"/>
      <c r="J9" s="161" t="s">
        <v>70</v>
      </c>
      <c r="K9" s="162"/>
      <c r="L9" s="162"/>
      <c r="M9" s="162"/>
      <c r="N9" s="162"/>
      <c r="O9" s="162"/>
      <c r="P9" s="163"/>
    </row>
    <row r="10" spans="1:16" ht="15">
      <c r="A10" s="167">
        <v>1</v>
      </c>
      <c r="B10" s="164" t="s">
        <v>307</v>
      </c>
      <c r="C10" s="138" t="s">
        <v>27</v>
      </c>
      <c r="D10" s="139"/>
      <c r="E10" s="139"/>
      <c r="F10" s="139"/>
      <c r="G10" s="118"/>
      <c r="H10" s="119"/>
      <c r="I10" s="120"/>
      <c r="J10" s="136" t="s">
        <v>307</v>
      </c>
      <c r="K10" s="138" t="s">
        <v>23</v>
      </c>
      <c r="L10" s="139"/>
      <c r="M10" s="139"/>
      <c r="N10" s="139"/>
      <c r="O10" s="118"/>
      <c r="P10" s="33"/>
    </row>
    <row r="11" spans="1:16" ht="15">
      <c r="A11" s="167"/>
      <c r="B11" s="165"/>
      <c r="C11" s="140">
        <v>6.7673611111111115E-2</v>
      </c>
      <c r="D11" s="141"/>
      <c r="E11" s="141"/>
      <c r="F11" s="141"/>
      <c r="G11" s="141"/>
      <c r="H11" s="121"/>
      <c r="I11" s="120"/>
      <c r="J11" s="137"/>
      <c r="K11" s="140">
        <v>7.6099537037037035E-2</v>
      </c>
      <c r="L11" s="141"/>
      <c r="M11" s="141"/>
      <c r="N11" s="141"/>
      <c r="O11" s="141"/>
      <c r="P11" s="34"/>
    </row>
    <row r="12" spans="1:16" ht="15">
      <c r="A12" s="167">
        <v>2</v>
      </c>
      <c r="B12" s="164" t="s">
        <v>118</v>
      </c>
      <c r="C12" s="138" t="s">
        <v>24</v>
      </c>
      <c r="D12" s="139"/>
      <c r="E12" s="139"/>
      <c r="F12" s="139"/>
      <c r="G12" s="118"/>
      <c r="H12" s="119"/>
      <c r="I12" s="120"/>
      <c r="J12" s="136" t="s">
        <v>118</v>
      </c>
      <c r="K12" s="138" t="s">
        <v>27</v>
      </c>
      <c r="L12" s="139"/>
      <c r="M12" s="139"/>
      <c r="N12" s="139"/>
      <c r="O12" s="118"/>
      <c r="P12" s="33"/>
    </row>
    <row r="13" spans="1:16" ht="15">
      <c r="A13" s="167"/>
      <c r="B13" s="165"/>
      <c r="C13" s="140">
        <v>6.7800925925925931E-2</v>
      </c>
      <c r="D13" s="141"/>
      <c r="E13" s="141"/>
      <c r="F13" s="141"/>
      <c r="G13" s="141"/>
      <c r="H13" s="121"/>
      <c r="I13" s="120"/>
      <c r="J13" s="137"/>
      <c r="K13" s="140">
        <v>7.7037037037037043E-2</v>
      </c>
      <c r="L13" s="141"/>
      <c r="M13" s="141"/>
      <c r="N13" s="141"/>
      <c r="O13" s="141"/>
      <c r="P13" s="34"/>
    </row>
    <row r="14" spans="1:16" ht="15">
      <c r="A14" s="167">
        <v>3</v>
      </c>
      <c r="B14" s="164" t="s">
        <v>306</v>
      </c>
      <c r="C14" s="138" t="s">
        <v>56</v>
      </c>
      <c r="D14" s="139"/>
      <c r="E14" s="139"/>
      <c r="F14" s="139"/>
      <c r="G14" s="118"/>
      <c r="H14" s="119"/>
      <c r="I14" s="120"/>
      <c r="J14" s="136" t="s">
        <v>306</v>
      </c>
      <c r="K14" s="138" t="s">
        <v>28</v>
      </c>
      <c r="L14" s="139"/>
      <c r="M14" s="139"/>
      <c r="N14" s="139"/>
      <c r="O14" s="118"/>
      <c r="P14" s="33"/>
    </row>
    <row r="15" spans="1:16" ht="15">
      <c r="A15" s="167"/>
      <c r="B15" s="165"/>
      <c r="C15" s="140">
        <v>6.7858796296296292E-2</v>
      </c>
      <c r="D15" s="141"/>
      <c r="E15" s="141"/>
      <c r="F15" s="141"/>
      <c r="G15" s="141"/>
      <c r="H15" s="121"/>
      <c r="I15" s="120"/>
      <c r="J15" s="137"/>
      <c r="K15" s="140">
        <v>8.1516203703703702E-2</v>
      </c>
      <c r="L15" s="141"/>
      <c r="M15" s="141"/>
      <c r="N15" s="141"/>
      <c r="O15" s="141"/>
      <c r="P15" s="34"/>
    </row>
    <row r="16" spans="1:16" ht="15">
      <c r="A16" s="167">
        <v>4</v>
      </c>
      <c r="B16" s="164" t="s">
        <v>134</v>
      </c>
      <c r="C16" s="138" t="s">
        <v>32</v>
      </c>
      <c r="D16" s="139"/>
      <c r="E16" s="139"/>
      <c r="F16" s="139"/>
      <c r="G16" s="118"/>
      <c r="H16" s="119"/>
      <c r="I16" s="120"/>
      <c r="J16" s="136" t="s">
        <v>134</v>
      </c>
      <c r="K16" s="138" t="s">
        <v>24</v>
      </c>
      <c r="L16" s="139"/>
      <c r="M16" s="139"/>
      <c r="N16" s="139"/>
      <c r="O16" s="118"/>
      <c r="P16" s="33"/>
    </row>
    <row r="17" spans="1:16" ht="15">
      <c r="A17" s="167"/>
      <c r="B17" s="165"/>
      <c r="C17" s="140">
        <v>6.851851851851852E-2</v>
      </c>
      <c r="D17" s="141"/>
      <c r="E17" s="141"/>
      <c r="F17" s="141"/>
      <c r="G17" s="141"/>
      <c r="H17" s="121"/>
      <c r="I17" s="120"/>
      <c r="J17" s="137"/>
      <c r="K17" s="140">
        <v>8.1643518518518518E-2</v>
      </c>
      <c r="L17" s="141"/>
      <c r="M17" s="141"/>
      <c r="N17" s="141"/>
      <c r="O17" s="141"/>
      <c r="P17" s="34"/>
    </row>
    <row r="18" spans="1:16" ht="15">
      <c r="A18" s="175">
        <v>5</v>
      </c>
      <c r="B18" s="164" t="s">
        <v>309</v>
      </c>
      <c r="C18" s="138" t="s">
        <v>21</v>
      </c>
      <c r="D18" s="139"/>
      <c r="E18" s="139"/>
      <c r="F18" s="139"/>
      <c r="G18" s="118"/>
      <c r="H18" s="119"/>
      <c r="I18" s="122"/>
      <c r="J18" s="136" t="s">
        <v>309</v>
      </c>
      <c r="K18" s="138" t="s">
        <v>26</v>
      </c>
      <c r="L18" s="139"/>
      <c r="M18" s="139"/>
      <c r="N18" s="139"/>
      <c r="O18" s="118"/>
      <c r="P18" s="33"/>
    </row>
    <row r="19" spans="1:16" ht="15">
      <c r="A19" s="175"/>
      <c r="B19" s="165"/>
      <c r="C19" s="140">
        <v>7.104166666666667E-2</v>
      </c>
      <c r="D19" s="141"/>
      <c r="E19" s="141"/>
      <c r="F19" s="141"/>
      <c r="G19" s="141"/>
      <c r="H19" s="121"/>
      <c r="I19" s="122"/>
      <c r="J19" s="137"/>
      <c r="K19" s="140">
        <v>8.324074074074074E-2</v>
      </c>
      <c r="L19" s="141"/>
      <c r="M19" s="141"/>
      <c r="N19" s="141"/>
      <c r="O19" s="141"/>
      <c r="P19" s="34"/>
    </row>
    <row r="20" spans="1:16" ht="15">
      <c r="A20" s="175">
        <v>6</v>
      </c>
      <c r="B20" s="164" t="s">
        <v>138</v>
      </c>
      <c r="C20" s="138" t="s">
        <v>28</v>
      </c>
      <c r="D20" s="139"/>
      <c r="E20" s="139"/>
      <c r="F20" s="139"/>
      <c r="G20" s="118"/>
      <c r="H20" s="119"/>
      <c r="I20" s="122"/>
      <c r="J20" s="136" t="s">
        <v>138</v>
      </c>
      <c r="K20" s="138" t="s">
        <v>21</v>
      </c>
      <c r="L20" s="139"/>
      <c r="M20" s="139"/>
      <c r="N20" s="139"/>
      <c r="O20" s="118"/>
      <c r="P20" s="33"/>
    </row>
    <row r="21" spans="1:16" ht="15">
      <c r="A21" s="175"/>
      <c r="B21" s="165"/>
      <c r="C21" s="140">
        <v>7.1296296296296302E-2</v>
      </c>
      <c r="D21" s="141"/>
      <c r="E21" s="141"/>
      <c r="F21" s="141"/>
      <c r="G21" s="141"/>
      <c r="H21" s="121"/>
      <c r="I21" s="122"/>
      <c r="J21" s="137"/>
      <c r="K21" s="140">
        <v>8.5509259259259257E-2</v>
      </c>
      <c r="L21" s="141"/>
      <c r="M21" s="141"/>
      <c r="N21" s="141"/>
      <c r="O21" s="141"/>
      <c r="P21" s="34"/>
    </row>
    <row r="22" spans="1:16" ht="16.5">
      <c r="A22" s="31"/>
      <c r="B22" s="31"/>
      <c r="C22" s="35"/>
      <c r="D22" s="31"/>
      <c r="E22" s="35"/>
      <c r="F22" s="31"/>
      <c r="G22" s="31"/>
      <c r="H22" s="36"/>
      <c r="I22" s="35"/>
      <c r="J22" s="25"/>
      <c r="K22" s="26"/>
      <c r="L22" s="25"/>
      <c r="M22" s="26"/>
      <c r="N22" s="25"/>
      <c r="O22" s="27"/>
      <c r="P22" s="25"/>
    </row>
    <row r="23" spans="1:16" ht="16.5">
      <c r="A23" s="37"/>
      <c r="B23" s="174" t="s">
        <v>71</v>
      </c>
      <c r="C23" s="174"/>
      <c r="D23" s="25"/>
      <c r="E23" s="26"/>
      <c r="F23" s="25"/>
      <c r="G23" s="27"/>
      <c r="H23" s="25"/>
      <c r="I23" s="18"/>
      <c r="J23" s="25"/>
      <c r="K23" s="26"/>
      <c r="L23" s="25"/>
      <c r="M23" s="26"/>
      <c r="N23" s="25"/>
      <c r="O23" s="27"/>
      <c r="P23" s="25"/>
    </row>
    <row r="24" spans="1:16" ht="7.5" customHeight="1">
      <c r="A24" s="28"/>
      <c r="B24" s="28"/>
      <c r="C24" s="29"/>
      <c r="D24" s="28"/>
      <c r="E24" s="29"/>
      <c r="F24" s="28"/>
      <c r="G24" s="30"/>
      <c r="H24" s="28"/>
      <c r="I24" s="18"/>
      <c r="J24" s="28"/>
      <c r="K24" s="29"/>
      <c r="L24" s="28"/>
      <c r="M24" s="29"/>
      <c r="N24" s="28"/>
      <c r="O24" s="30"/>
      <c r="P24" s="28"/>
    </row>
    <row r="25" spans="1:16" ht="15">
      <c r="A25" s="32"/>
      <c r="B25" s="161" t="s">
        <v>84</v>
      </c>
      <c r="C25" s="162"/>
      <c r="D25" s="162"/>
      <c r="E25" s="162"/>
      <c r="F25" s="162"/>
      <c r="G25" s="162"/>
      <c r="H25" s="163"/>
      <c r="I25" s="31"/>
      <c r="J25" s="161" t="s">
        <v>70</v>
      </c>
      <c r="K25" s="162"/>
      <c r="L25" s="162"/>
      <c r="M25" s="162"/>
      <c r="N25" s="162"/>
      <c r="O25" s="162"/>
      <c r="P25" s="163"/>
    </row>
    <row r="26" spans="1:16" ht="15">
      <c r="A26" s="171">
        <v>1</v>
      </c>
      <c r="B26" s="164" t="s">
        <v>303</v>
      </c>
      <c r="C26" s="160" t="s">
        <v>56</v>
      </c>
      <c r="D26" s="145"/>
      <c r="E26" s="145"/>
      <c r="F26" s="145"/>
      <c r="G26" s="158" t="s">
        <v>148</v>
      </c>
      <c r="H26" s="159"/>
      <c r="I26" s="123"/>
      <c r="J26" s="155" t="s">
        <v>303</v>
      </c>
      <c r="K26" s="160" t="s">
        <v>23</v>
      </c>
      <c r="L26" s="145"/>
      <c r="M26" s="145"/>
      <c r="N26" s="145"/>
      <c r="O26" s="158" t="s">
        <v>315</v>
      </c>
      <c r="P26" s="159"/>
    </row>
    <row r="27" spans="1:16" ht="15">
      <c r="A27" s="171"/>
      <c r="B27" s="165"/>
      <c r="C27" s="157">
        <v>2.1724537037037039E-2</v>
      </c>
      <c r="D27" s="147"/>
      <c r="E27" s="147"/>
      <c r="F27" s="147"/>
      <c r="G27" s="147"/>
      <c r="H27" s="124"/>
      <c r="I27" s="123"/>
      <c r="J27" s="156"/>
      <c r="K27" s="157">
        <v>2.4525462962962964E-2</v>
      </c>
      <c r="L27" s="147"/>
      <c r="M27" s="147"/>
      <c r="N27" s="147"/>
      <c r="O27" s="147"/>
      <c r="P27" s="124"/>
    </row>
    <row r="28" spans="1:16" ht="15">
      <c r="A28" s="171">
        <v>2</v>
      </c>
      <c r="B28" s="164" t="s">
        <v>302</v>
      </c>
      <c r="C28" s="160" t="s">
        <v>28</v>
      </c>
      <c r="D28" s="145"/>
      <c r="E28" s="145"/>
      <c r="F28" s="145"/>
      <c r="G28" s="158" t="s">
        <v>168</v>
      </c>
      <c r="H28" s="159"/>
      <c r="I28" s="123"/>
      <c r="J28" s="155" t="s">
        <v>302</v>
      </c>
      <c r="K28" s="160" t="s">
        <v>27</v>
      </c>
      <c r="L28" s="145"/>
      <c r="M28" s="145"/>
      <c r="N28" s="145"/>
      <c r="O28" s="158" t="s">
        <v>316</v>
      </c>
      <c r="P28" s="159"/>
    </row>
    <row r="29" spans="1:16" ht="15">
      <c r="A29" s="171"/>
      <c r="B29" s="165"/>
      <c r="C29" s="157">
        <v>2.1874999999999999E-2</v>
      </c>
      <c r="D29" s="147"/>
      <c r="E29" s="147"/>
      <c r="F29" s="147"/>
      <c r="G29" s="147"/>
      <c r="H29" s="124"/>
      <c r="I29" s="123"/>
      <c r="J29" s="156"/>
      <c r="K29" s="157">
        <v>2.494212962962963E-2</v>
      </c>
      <c r="L29" s="147"/>
      <c r="M29" s="147"/>
      <c r="N29" s="147"/>
      <c r="O29" s="147"/>
      <c r="P29" s="124"/>
    </row>
    <row r="30" spans="1:16" ht="15">
      <c r="A30" s="171">
        <v>3</v>
      </c>
      <c r="B30" s="164" t="s">
        <v>306</v>
      </c>
      <c r="C30" s="160" t="s">
        <v>32</v>
      </c>
      <c r="D30" s="145"/>
      <c r="E30" s="145"/>
      <c r="F30" s="145"/>
      <c r="G30" s="158" t="s">
        <v>157</v>
      </c>
      <c r="H30" s="159"/>
      <c r="I30" s="123"/>
      <c r="J30" s="155" t="s">
        <v>306</v>
      </c>
      <c r="K30" s="160" t="s">
        <v>27</v>
      </c>
      <c r="L30" s="145"/>
      <c r="M30" s="145"/>
      <c r="N30" s="145"/>
      <c r="O30" s="158" t="s">
        <v>300</v>
      </c>
      <c r="P30" s="159"/>
    </row>
    <row r="31" spans="1:16" ht="15">
      <c r="A31" s="171"/>
      <c r="B31" s="165"/>
      <c r="C31" s="157">
        <v>2.1956018518518517E-2</v>
      </c>
      <c r="D31" s="147"/>
      <c r="E31" s="147"/>
      <c r="F31" s="147"/>
      <c r="G31" s="147"/>
      <c r="H31" s="124"/>
      <c r="I31" s="123"/>
      <c r="J31" s="156"/>
      <c r="K31" s="157">
        <v>2.5520833333333333E-2</v>
      </c>
      <c r="L31" s="147"/>
      <c r="M31" s="147"/>
      <c r="N31" s="147"/>
      <c r="O31" s="147"/>
      <c r="P31" s="124"/>
    </row>
    <row r="32" spans="1:16" ht="15">
      <c r="A32" s="171">
        <v>4</v>
      </c>
      <c r="B32" s="164" t="s">
        <v>134</v>
      </c>
      <c r="C32" s="160" t="s">
        <v>27</v>
      </c>
      <c r="D32" s="145"/>
      <c r="E32" s="145"/>
      <c r="F32" s="145"/>
      <c r="G32" s="158" t="s">
        <v>184</v>
      </c>
      <c r="H32" s="159"/>
      <c r="I32" s="123"/>
      <c r="J32" s="155" t="s">
        <v>134</v>
      </c>
      <c r="K32" s="160" t="s">
        <v>23</v>
      </c>
      <c r="L32" s="145"/>
      <c r="M32" s="145"/>
      <c r="N32" s="145"/>
      <c r="O32" s="158" t="s">
        <v>298</v>
      </c>
      <c r="P32" s="159"/>
    </row>
    <row r="33" spans="1:16" ht="15">
      <c r="A33" s="171"/>
      <c r="B33" s="165"/>
      <c r="C33" s="157">
        <v>2.2152777777777778E-2</v>
      </c>
      <c r="D33" s="147"/>
      <c r="E33" s="147"/>
      <c r="F33" s="147"/>
      <c r="G33" s="147"/>
      <c r="H33" s="124"/>
      <c r="I33" s="123"/>
      <c r="J33" s="156"/>
      <c r="K33" s="157">
        <v>2.5624999999999998E-2</v>
      </c>
      <c r="L33" s="147"/>
      <c r="M33" s="147"/>
      <c r="N33" s="147"/>
      <c r="O33" s="147"/>
      <c r="P33" s="124"/>
    </row>
    <row r="34" spans="1:16" ht="15">
      <c r="A34" s="171">
        <v>5</v>
      </c>
      <c r="B34" s="164" t="s">
        <v>309</v>
      </c>
      <c r="C34" s="160" t="s">
        <v>24</v>
      </c>
      <c r="D34" s="145"/>
      <c r="E34" s="145"/>
      <c r="F34" s="145"/>
      <c r="G34" s="158" t="s">
        <v>146</v>
      </c>
      <c r="H34" s="159"/>
      <c r="I34" s="123"/>
      <c r="J34" s="155" t="s">
        <v>309</v>
      </c>
      <c r="K34" s="160" t="s">
        <v>23</v>
      </c>
      <c r="L34" s="145"/>
      <c r="M34" s="145"/>
      <c r="N34" s="145"/>
      <c r="O34" s="158" t="s">
        <v>313</v>
      </c>
      <c r="P34" s="159"/>
    </row>
    <row r="35" spans="1:16" ht="15">
      <c r="A35" s="171"/>
      <c r="B35" s="165"/>
      <c r="C35" s="157">
        <v>2.2511574074074073E-2</v>
      </c>
      <c r="D35" s="147"/>
      <c r="E35" s="147"/>
      <c r="F35" s="147"/>
      <c r="G35" s="147"/>
      <c r="H35" s="124"/>
      <c r="I35" s="123"/>
      <c r="J35" s="156"/>
      <c r="K35" s="157">
        <v>2.5949074074074076E-2</v>
      </c>
      <c r="L35" s="147"/>
      <c r="M35" s="147"/>
      <c r="N35" s="147"/>
      <c r="O35" s="147"/>
      <c r="P35" s="124"/>
    </row>
    <row r="36" spans="1:16" ht="15">
      <c r="A36" s="171">
        <v>6</v>
      </c>
      <c r="B36" s="172" t="s">
        <v>138</v>
      </c>
      <c r="C36" s="144" t="s">
        <v>24</v>
      </c>
      <c r="D36" s="145"/>
      <c r="E36" s="145"/>
      <c r="F36" s="145"/>
      <c r="G36" s="158" t="s">
        <v>149</v>
      </c>
      <c r="H36" s="159"/>
      <c r="I36" s="123"/>
      <c r="J36" s="142" t="s">
        <v>138</v>
      </c>
      <c r="K36" s="144" t="s">
        <v>28</v>
      </c>
      <c r="L36" s="145"/>
      <c r="M36" s="145"/>
      <c r="N36" s="145"/>
      <c r="O36" s="158" t="s">
        <v>119</v>
      </c>
      <c r="P36" s="159"/>
    </row>
    <row r="37" spans="1:16" ht="15">
      <c r="A37" s="171"/>
      <c r="B37" s="173"/>
      <c r="C37" s="146">
        <v>2.2627314814814815E-2</v>
      </c>
      <c r="D37" s="147"/>
      <c r="E37" s="147"/>
      <c r="F37" s="147"/>
      <c r="G37" s="147"/>
      <c r="H37" s="124"/>
      <c r="I37" s="123"/>
      <c r="J37" s="143"/>
      <c r="K37" s="146">
        <v>2.599537037037037E-2</v>
      </c>
      <c r="L37" s="147"/>
      <c r="M37" s="147"/>
      <c r="N37" s="147"/>
      <c r="O37" s="147"/>
      <c r="P37" s="124"/>
    </row>
    <row r="38" spans="1:16" ht="14">
      <c r="A38" s="18"/>
      <c r="B38" s="18"/>
      <c r="C38" s="19"/>
      <c r="D38" s="18"/>
      <c r="E38" s="19"/>
      <c r="F38" s="18"/>
      <c r="G38" s="20"/>
      <c r="H38" s="21"/>
      <c r="I38" s="18"/>
      <c r="J38" s="18"/>
      <c r="K38" s="19"/>
      <c r="L38" s="18"/>
      <c r="M38" s="19"/>
      <c r="N38" s="18"/>
      <c r="O38" s="20"/>
      <c r="P38" s="21"/>
    </row>
    <row r="39" spans="1:16" ht="16.5">
      <c r="A39" s="37"/>
      <c r="B39" s="174" t="s">
        <v>52</v>
      </c>
      <c r="C39" s="174"/>
      <c r="D39" s="25"/>
      <c r="E39" s="26"/>
      <c r="F39" s="25"/>
      <c r="G39" s="27"/>
      <c r="H39" s="25"/>
      <c r="I39" s="18"/>
      <c r="J39" s="25"/>
      <c r="K39" s="26"/>
      <c r="L39" s="25"/>
      <c r="M39" s="26"/>
      <c r="N39" s="25"/>
      <c r="O39" s="27"/>
      <c r="P39" s="25"/>
    </row>
    <row r="40" spans="1:16" ht="7.5" customHeight="1">
      <c r="A40" s="28"/>
      <c r="B40" s="28"/>
      <c r="C40" s="29"/>
      <c r="D40" s="28"/>
      <c r="E40" s="29"/>
      <c r="F40" s="28"/>
      <c r="G40" s="30"/>
      <c r="H40" s="28"/>
      <c r="I40" s="18"/>
      <c r="J40" s="28"/>
      <c r="K40" s="29"/>
      <c r="L40" s="28"/>
      <c r="M40" s="29"/>
      <c r="N40" s="28"/>
      <c r="O40" s="30"/>
      <c r="P40" s="28"/>
    </row>
    <row r="41" spans="1:16" ht="27" customHeight="1">
      <c r="A41" s="27"/>
      <c r="B41" s="148" t="s">
        <v>84</v>
      </c>
      <c r="C41" s="149"/>
      <c r="D41" s="149"/>
      <c r="E41" s="149"/>
      <c r="F41" s="149"/>
      <c r="G41" s="149"/>
      <c r="H41" s="150"/>
      <c r="I41" s="27"/>
      <c r="J41" s="148" t="s">
        <v>70</v>
      </c>
      <c r="K41" s="149"/>
      <c r="L41" s="149"/>
      <c r="M41" s="149"/>
      <c r="N41" s="149"/>
      <c r="O41" s="149"/>
      <c r="P41" s="150"/>
    </row>
    <row r="42" spans="1:16" ht="27" customHeight="1">
      <c r="A42" s="38"/>
      <c r="B42" s="151" t="s">
        <v>326</v>
      </c>
      <c r="C42" s="152"/>
      <c r="D42" s="152"/>
      <c r="E42" s="152"/>
      <c r="F42" s="152"/>
      <c r="G42" s="152"/>
      <c r="H42" s="153"/>
      <c r="I42" s="27"/>
      <c r="J42" s="151" t="s">
        <v>321</v>
      </c>
      <c r="K42" s="152"/>
      <c r="L42" s="152"/>
      <c r="M42" s="152"/>
      <c r="N42" s="152"/>
      <c r="O42" s="152"/>
      <c r="P42" s="153"/>
    </row>
    <row r="43" spans="1:16" ht="1.5" customHeight="1">
      <c r="A43" s="18"/>
      <c r="B43" s="18"/>
      <c r="C43" s="19"/>
      <c r="D43" s="18"/>
      <c r="E43" s="19"/>
      <c r="F43" s="18"/>
      <c r="G43" s="20"/>
      <c r="H43" s="21"/>
      <c r="I43" s="18"/>
      <c r="J43" s="18"/>
      <c r="K43" s="19"/>
      <c r="L43" s="18"/>
      <c r="M43" s="19"/>
      <c r="N43" s="18"/>
      <c r="O43" s="20"/>
      <c r="P43" s="21"/>
    </row>
    <row r="44" spans="1:16" ht="15">
      <c r="A44" s="19"/>
      <c r="B44" s="154" t="s">
        <v>15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</row>
  </sheetData>
  <mergeCells count="117">
    <mergeCell ref="A14:A15"/>
    <mergeCell ref="B14:B15"/>
    <mergeCell ref="A16:A17"/>
    <mergeCell ref="B16:B17"/>
    <mergeCell ref="A18:A19"/>
    <mergeCell ref="A20:A21"/>
    <mergeCell ref="B23:C23"/>
    <mergeCell ref="A26:A27"/>
    <mergeCell ref="B26:B27"/>
    <mergeCell ref="C14:F14"/>
    <mergeCell ref="B20:B21"/>
    <mergeCell ref="C20:F20"/>
    <mergeCell ref="C21:G21"/>
    <mergeCell ref="A28:A29"/>
    <mergeCell ref="B28:B29"/>
    <mergeCell ref="B36:B37"/>
    <mergeCell ref="B39:C39"/>
    <mergeCell ref="A30:A31"/>
    <mergeCell ref="B30:B31"/>
    <mergeCell ref="A32:A33"/>
    <mergeCell ref="B32:B33"/>
    <mergeCell ref="A34:A35"/>
    <mergeCell ref="B34:B35"/>
    <mergeCell ref="A36:A37"/>
    <mergeCell ref="O34:P34"/>
    <mergeCell ref="K29:O29"/>
    <mergeCell ref="C29:G29"/>
    <mergeCell ref="C30:F30"/>
    <mergeCell ref="G30:H30"/>
    <mergeCell ref="K30:N30"/>
    <mergeCell ref="O30:P30"/>
    <mergeCell ref="C31:G31"/>
    <mergeCell ref="K31:O31"/>
    <mergeCell ref="K33:O33"/>
    <mergeCell ref="J30:J31"/>
    <mergeCell ref="B1:P1"/>
    <mergeCell ref="B2:P2"/>
    <mergeCell ref="B3:C3"/>
    <mergeCell ref="D3:H3"/>
    <mergeCell ref="B4:C4"/>
    <mergeCell ref="D4:H4"/>
    <mergeCell ref="D5:H5"/>
    <mergeCell ref="B5:C5"/>
    <mergeCell ref="B6:C6"/>
    <mergeCell ref="B7:C7"/>
    <mergeCell ref="B9:H9"/>
    <mergeCell ref="J9:P9"/>
    <mergeCell ref="A10:A11"/>
    <mergeCell ref="B10:B11"/>
    <mergeCell ref="C10:F10"/>
    <mergeCell ref="J10:J11"/>
    <mergeCell ref="C11:G11"/>
    <mergeCell ref="B12:B13"/>
    <mergeCell ref="C12:F12"/>
    <mergeCell ref="C13:G13"/>
    <mergeCell ref="K10:N10"/>
    <mergeCell ref="K11:O11"/>
    <mergeCell ref="K12:N12"/>
    <mergeCell ref="K13:O13"/>
    <mergeCell ref="A12:A13"/>
    <mergeCell ref="K14:N14"/>
    <mergeCell ref="K15:O15"/>
    <mergeCell ref="C15:G15"/>
    <mergeCell ref="C16:F16"/>
    <mergeCell ref="C17:G17"/>
    <mergeCell ref="J12:J13"/>
    <mergeCell ref="J14:J15"/>
    <mergeCell ref="J26:J27"/>
    <mergeCell ref="J28:J29"/>
    <mergeCell ref="K28:N28"/>
    <mergeCell ref="O28:P28"/>
    <mergeCell ref="J25:P25"/>
    <mergeCell ref="K26:N26"/>
    <mergeCell ref="O26:P26"/>
    <mergeCell ref="K27:O27"/>
    <mergeCell ref="B25:H25"/>
    <mergeCell ref="C26:F26"/>
    <mergeCell ref="G26:H26"/>
    <mergeCell ref="C27:G27"/>
    <mergeCell ref="C28:F28"/>
    <mergeCell ref="G28:H28"/>
    <mergeCell ref="B18:B19"/>
    <mergeCell ref="C18:F18"/>
    <mergeCell ref="C19:G19"/>
    <mergeCell ref="J36:J37"/>
    <mergeCell ref="C36:F36"/>
    <mergeCell ref="C37:G37"/>
    <mergeCell ref="B41:H41"/>
    <mergeCell ref="J41:P41"/>
    <mergeCell ref="B42:H42"/>
    <mergeCell ref="J42:P42"/>
    <mergeCell ref="B44:P44"/>
    <mergeCell ref="J32:J33"/>
    <mergeCell ref="J34:J35"/>
    <mergeCell ref="C35:G35"/>
    <mergeCell ref="K35:O35"/>
    <mergeCell ref="G36:H36"/>
    <mergeCell ref="K36:N36"/>
    <mergeCell ref="O36:P36"/>
    <mergeCell ref="K37:O37"/>
    <mergeCell ref="K34:N34"/>
    <mergeCell ref="C32:F32"/>
    <mergeCell ref="G32:H32"/>
    <mergeCell ref="K32:N32"/>
    <mergeCell ref="O32:P32"/>
    <mergeCell ref="C33:G33"/>
    <mergeCell ref="C34:F34"/>
    <mergeCell ref="G34:H34"/>
    <mergeCell ref="J16:J17"/>
    <mergeCell ref="K16:N16"/>
    <mergeCell ref="K17:O17"/>
    <mergeCell ref="J18:J19"/>
    <mergeCell ref="K18:N18"/>
    <mergeCell ref="K19:O19"/>
    <mergeCell ref="J20:J21"/>
    <mergeCell ref="K20:N20"/>
    <mergeCell ref="K21:O21"/>
  </mergeCells>
  <phoneticPr fontId="37" type="noConversion"/>
  <printOptions horizontalCentered="1" gridLines="1"/>
  <pageMargins left="0.69972223043441772" right="0.69972223043441772" top="0.75" bottom="0.75" header="0" footer="0"/>
  <pageSetup paperSize="9" scale="97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46"/>
  <sheetViews>
    <sheetView showGridLines="0" view="pageBreakPreview" topLeftCell="B1" zoomScaleNormal="100" zoomScaleSheetLayoutView="100" workbookViewId="0">
      <pane ySplit="2" topLeftCell="A21" activePane="bottomLeft" state="frozen"/>
      <selection pane="bottomLeft" activeCell="A47" sqref="A47:XFD82"/>
    </sheetView>
  </sheetViews>
  <sheetFormatPr defaultColWidth="12.54296875" defaultRowHeight="15.75" customHeight="1"/>
  <cols>
    <col min="1" max="1" width="7.54296875" style="2" hidden="1" customWidth="1"/>
    <col min="2" max="2" width="7.54296875" style="2" customWidth="1"/>
    <col min="3" max="8" width="6.26953125" style="2" customWidth="1"/>
    <col min="9" max="9" width="1.26953125" style="2" customWidth="1"/>
    <col min="10" max="10" width="7.54296875" style="2" customWidth="1"/>
    <col min="11" max="16" width="6.26953125" style="2" customWidth="1"/>
  </cols>
  <sheetData>
    <row r="1" spans="1:16" ht="25.5">
      <c r="A1" s="14"/>
      <c r="B1" s="168" t="s">
        <v>5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25.5">
      <c r="A2" s="14"/>
      <c r="B2" s="168" t="s">
        <v>325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16.5">
      <c r="A3" s="15"/>
      <c r="B3" s="169" t="s">
        <v>91</v>
      </c>
      <c r="C3" s="176"/>
      <c r="D3" s="166" t="s">
        <v>94</v>
      </c>
      <c r="E3" s="176"/>
      <c r="F3" s="176"/>
      <c r="G3" s="176"/>
      <c r="H3" s="176"/>
      <c r="I3" s="17"/>
      <c r="J3" s="17"/>
      <c r="K3" s="17"/>
      <c r="L3" s="18"/>
      <c r="M3" s="19"/>
      <c r="N3" s="18"/>
      <c r="O3" s="20"/>
      <c r="P3" s="21"/>
    </row>
    <row r="4" spans="1:16" ht="16.5">
      <c r="A4" s="15"/>
      <c r="B4" s="169" t="s">
        <v>13</v>
      </c>
      <c r="C4" s="176"/>
      <c r="D4" s="166" t="s">
        <v>320</v>
      </c>
      <c r="E4" s="176"/>
      <c r="F4" s="176"/>
      <c r="G4" s="176"/>
      <c r="H4" s="176"/>
      <c r="I4" s="17"/>
      <c r="J4" s="17"/>
      <c r="K4" s="17"/>
      <c r="L4" s="18"/>
      <c r="M4" s="19"/>
      <c r="N4" s="18"/>
      <c r="O4" s="20"/>
      <c r="P4" s="21"/>
    </row>
    <row r="5" spans="1:16" ht="16.5">
      <c r="A5" s="15"/>
      <c r="B5" s="169" t="s">
        <v>16</v>
      </c>
      <c r="C5" s="176"/>
      <c r="D5" s="166" t="s">
        <v>331</v>
      </c>
      <c r="E5" s="176"/>
      <c r="F5" s="176"/>
      <c r="G5" s="176"/>
      <c r="H5" s="176"/>
      <c r="I5" s="17"/>
      <c r="J5" s="17"/>
      <c r="K5" s="19"/>
      <c r="L5" s="18"/>
      <c r="M5" s="19"/>
      <c r="N5" s="18"/>
      <c r="O5" s="20"/>
      <c r="P5" s="21"/>
    </row>
    <row r="6" spans="1:16" ht="7.5" customHeight="1">
      <c r="A6" s="22"/>
      <c r="B6" s="170"/>
      <c r="C6" s="176"/>
      <c r="D6" s="16"/>
      <c r="E6" s="23"/>
      <c r="F6" s="16"/>
      <c r="G6" s="24"/>
      <c r="H6" s="16"/>
      <c r="I6" s="18"/>
      <c r="J6" s="25"/>
      <c r="K6" s="19"/>
      <c r="L6" s="18"/>
      <c r="M6" s="19"/>
      <c r="N6" s="18"/>
      <c r="O6" s="20"/>
      <c r="P6" s="21"/>
    </row>
    <row r="7" spans="1:16" ht="16.5">
      <c r="A7" s="16"/>
      <c r="B7" s="166" t="s">
        <v>74</v>
      </c>
      <c r="C7" s="176"/>
      <c r="D7" s="16"/>
      <c r="E7" s="23"/>
      <c r="F7" s="16"/>
      <c r="G7" s="24"/>
      <c r="H7" s="16"/>
      <c r="I7" s="18"/>
      <c r="J7" s="25"/>
      <c r="K7" s="26"/>
      <c r="L7" s="25"/>
      <c r="M7" s="26"/>
      <c r="N7" s="25"/>
      <c r="O7" s="27"/>
      <c r="P7" s="25"/>
    </row>
    <row r="8" spans="1:16" ht="7.5" customHeight="1">
      <c r="A8" s="28"/>
      <c r="B8" s="28"/>
      <c r="C8" s="29"/>
      <c r="D8" s="28"/>
      <c r="E8" s="29"/>
      <c r="F8" s="28"/>
      <c r="G8" s="30"/>
      <c r="H8" s="28"/>
      <c r="I8" s="18"/>
      <c r="J8" s="28"/>
      <c r="K8" s="29"/>
      <c r="L8" s="28"/>
      <c r="M8" s="29"/>
      <c r="N8" s="28"/>
      <c r="O8" s="30"/>
      <c r="P8" s="28"/>
    </row>
    <row r="9" spans="1:16" ht="15">
      <c r="A9" s="24"/>
      <c r="B9" s="161" t="s">
        <v>63</v>
      </c>
      <c r="C9" s="192"/>
      <c r="D9" s="192"/>
      <c r="E9" s="192"/>
      <c r="F9" s="192"/>
      <c r="G9" s="192"/>
      <c r="H9" s="193"/>
      <c r="I9" s="24"/>
      <c r="J9" s="161" t="s">
        <v>90</v>
      </c>
      <c r="K9" s="192"/>
      <c r="L9" s="192"/>
      <c r="M9" s="192"/>
      <c r="N9" s="192"/>
      <c r="O9" s="192"/>
      <c r="P9" s="193"/>
    </row>
    <row r="10" spans="1:16" ht="15">
      <c r="A10" s="175">
        <v>1</v>
      </c>
      <c r="B10" s="164" t="s">
        <v>307</v>
      </c>
      <c r="C10" s="184" t="s">
        <v>85</v>
      </c>
      <c r="D10" s="185"/>
      <c r="E10" s="185"/>
      <c r="F10" s="185"/>
      <c r="G10" s="117"/>
      <c r="H10" s="33"/>
      <c r="I10" s="23"/>
      <c r="J10" s="164" t="s">
        <v>307</v>
      </c>
      <c r="K10" s="184" t="s">
        <v>47</v>
      </c>
      <c r="L10" s="185"/>
      <c r="M10" s="185"/>
      <c r="N10" s="185"/>
      <c r="O10" s="117"/>
      <c r="P10" s="33"/>
    </row>
    <row r="11" spans="1:16" ht="15">
      <c r="A11" s="176"/>
      <c r="B11" s="183"/>
      <c r="C11" s="188" t="s">
        <v>40</v>
      </c>
      <c r="D11" s="189"/>
      <c r="E11" s="189"/>
      <c r="F11" s="189"/>
      <c r="G11" s="189"/>
      <c r="H11" s="34"/>
      <c r="I11" s="23"/>
      <c r="J11" s="183"/>
      <c r="K11" s="188" t="s">
        <v>50</v>
      </c>
      <c r="L11" s="189"/>
      <c r="M11" s="189"/>
      <c r="N11" s="189"/>
      <c r="O11" s="189"/>
      <c r="P11" s="34"/>
    </row>
    <row r="12" spans="1:16" ht="15">
      <c r="A12" s="175">
        <v>2</v>
      </c>
      <c r="B12" s="164" t="s">
        <v>118</v>
      </c>
      <c r="C12" s="184" t="s">
        <v>31</v>
      </c>
      <c r="D12" s="185"/>
      <c r="E12" s="185"/>
      <c r="F12" s="185"/>
      <c r="G12" s="117"/>
      <c r="H12" s="33"/>
      <c r="I12" s="23"/>
      <c r="J12" s="164" t="s">
        <v>118</v>
      </c>
      <c r="K12" s="184" t="s">
        <v>81</v>
      </c>
      <c r="L12" s="185"/>
      <c r="M12" s="185"/>
      <c r="N12" s="185"/>
      <c r="O12" s="117"/>
      <c r="P12" s="33"/>
    </row>
    <row r="13" spans="1:16" ht="15">
      <c r="A13" s="176"/>
      <c r="B13" s="183"/>
      <c r="C13" s="188" t="s">
        <v>45</v>
      </c>
      <c r="D13" s="189"/>
      <c r="E13" s="189"/>
      <c r="F13" s="189"/>
      <c r="G13" s="189"/>
      <c r="H13" s="34"/>
      <c r="I13" s="23"/>
      <c r="J13" s="183"/>
      <c r="K13" s="188" t="s">
        <v>29</v>
      </c>
      <c r="L13" s="189"/>
      <c r="M13" s="189"/>
      <c r="N13" s="189"/>
      <c r="O13" s="189"/>
      <c r="P13" s="34"/>
    </row>
    <row r="14" spans="1:16" ht="15">
      <c r="A14" s="175">
        <v>3</v>
      </c>
      <c r="B14" s="164" t="s">
        <v>306</v>
      </c>
      <c r="C14" s="184" t="s">
        <v>76</v>
      </c>
      <c r="D14" s="185"/>
      <c r="E14" s="185"/>
      <c r="F14" s="185"/>
      <c r="G14" s="117"/>
      <c r="H14" s="33"/>
      <c r="I14" s="23"/>
      <c r="J14" s="164" t="s">
        <v>306</v>
      </c>
      <c r="K14" s="184" t="s">
        <v>109</v>
      </c>
      <c r="L14" s="185"/>
      <c r="M14" s="185"/>
      <c r="N14" s="185"/>
      <c r="O14" s="117"/>
      <c r="P14" s="33"/>
    </row>
    <row r="15" spans="1:16" ht="15">
      <c r="A15" s="176"/>
      <c r="B15" s="183"/>
      <c r="C15" s="188" t="s">
        <v>105</v>
      </c>
      <c r="D15" s="189"/>
      <c r="E15" s="189"/>
      <c r="F15" s="189"/>
      <c r="G15" s="189"/>
      <c r="H15" s="34"/>
      <c r="I15" s="23"/>
      <c r="J15" s="183"/>
      <c r="K15" s="188" t="s">
        <v>22</v>
      </c>
      <c r="L15" s="189"/>
      <c r="M15" s="189"/>
      <c r="N15" s="189"/>
      <c r="O15" s="189"/>
      <c r="P15" s="34"/>
    </row>
    <row r="16" spans="1:16" ht="15">
      <c r="B16" s="164" t="s">
        <v>134</v>
      </c>
      <c r="C16" s="184" t="s">
        <v>78</v>
      </c>
      <c r="D16" s="185"/>
      <c r="E16" s="185"/>
      <c r="F16" s="185"/>
      <c r="G16" s="117"/>
      <c r="H16" s="33"/>
      <c r="I16" s="23"/>
      <c r="J16" s="164" t="s">
        <v>134</v>
      </c>
      <c r="K16" s="184" t="s">
        <v>106</v>
      </c>
      <c r="L16" s="185"/>
      <c r="M16" s="185"/>
      <c r="N16" s="185"/>
      <c r="O16" s="117"/>
      <c r="P16" s="33"/>
    </row>
    <row r="17" spans="1:16" ht="15">
      <c r="B17" s="183"/>
      <c r="C17" s="191" t="s">
        <v>107</v>
      </c>
      <c r="D17" s="189"/>
      <c r="E17" s="189"/>
      <c r="F17" s="189"/>
      <c r="G17" s="189"/>
      <c r="H17" s="34"/>
      <c r="I17" s="23"/>
      <c r="J17" s="183"/>
      <c r="K17" s="191" t="s">
        <v>20</v>
      </c>
      <c r="L17" s="189"/>
      <c r="M17" s="189"/>
      <c r="N17" s="189"/>
      <c r="O17" s="189"/>
      <c r="P17" s="34"/>
    </row>
    <row r="18" spans="1:16" ht="15">
      <c r="A18" s="175">
        <v>4</v>
      </c>
      <c r="B18" s="164" t="s">
        <v>309</v>
      </c>
      <c r="C18" s="184" t="s">
        <v>77</v>
      </c>
      <c r="D18" s="185"/>
      <c r="E18" s="185"/>
      <c r="F18" s="185"/>
      <c r="G18" s="117"/>
      <c r="H18" s="33"/>
      <c r="I18" s="23"/>
      <c r="J18" s="164" t="s">
        <v>309</v>
      </c>
      <c r="K18" s="184" t="s">
        <v>104</v>
      </c>
      <c r="L18" s="185"/>
      <c r="M18" s="185"/>
      <c r="N18" s="185"/>
      <c r="O18" s="117"/>
      <c r="P18" s="33"/>
    </row>
    <row r="19" spans="1:16" ht="15">
      <c r="A19" s="176"/>
      <c r="B19" s="183"/>
      <c r="C19" s="191" t="s">
        <v>44</v>
      </c>
      <c r="D19" s="189"/>
      <c r="E19" s="189"/>
      <c r="F19" s="189"/>
      <c r="G19" s="189"/>
      <c r="H19" s="34"/>
      <c r="I19" s="23"/>
      <c r="J19" s="183"/>
      <c r="K19" s="188" t="s">
        <v>19</v>
      </c>
      <c r="L19" s="189"/>
      <c r="M19" s="189"/>
      <c r="N19" s="189"/>
      <c r="O19" s="189"/>
      <c r="P19" s="34"/>
    </row>
    <row r="20" spans="1:16" ht="16.5">
      <c r="A20" s="175">
        <v>5</v>
      </c>
      <c r="B20" s="164" t="s">
        <v>138</v>
      </c>
      <c r="C20" s="184" t="s">
        <v>73</v>
      </c>
      <c r="D20" s="185"/>
      <c r="E20" s="185"/>
      <c r="F20" s="185"/>
      <c r="G20" s="117"/>
      <c r="H20" s="33"/>
      <c r="I20" s="23"/>
      <c r="J20" s="25"/>
      <c r="K20" s="26"/>
      <c r="L20" s="25"/>
      <c r="M20" s="26"/>
      <c r="N20" s="25"/>
      <c r="O20" s="27"/>
      <c r="P20" s="25"/>
    </row>
    <row r="21" spans="1:16" ht="16.5">
      <c r="A21" s="176"/>
      <c r="B21" s="183"/>
      <c r="C21" s="191" t="s">
        <v>46</v>
      </c>
      <c r="D21" s="189"/>
      <c r="E21" s="189"/>
      <c r="F21" s="189"/>
      <c r="G21" s="189"/>
      <c r="H21" s="34"/>
      <c r="I21" s="23"/>
      <c r="J21" s="25"/>
      <c r="K21" s="26"/>
      <c r="L21" s="25"/>
      <c r="M21" s="26"/>
      <c r="N21" s="25"/>
      <c r="O21" s="27"/>
      <c r="P21" s="25"/>
    </row>
    <row r="22" spans="1:16" ht="16.5">
      <c r="A22" s="175">
        <v>6</v>
      </c>
      <c r="B22" s="24"/>
      <c r="C22" s="23"/>
      <c r="D22" s="24"/>
      <c r="E22" s="23"/>
      <c r="F22" s="24"/>
      <c r="G22" s="24"/>
      <c r="H22" s="16"/>
      <c r="I22" s="23"/>
      <c r="J22" s="25"/>
      <c r="K22" s="26"/>
      <c r="L22" s="25"/>
      <c r="M22" s="26"/>
      <c r="N22" s="25"/>
      <c r="O22" s="27"/>
      <c r="P22" s="25"/>
    </row>
    <row r="23" spans="1:16" ht="16.5">
      <c r="A23" s="176"/>
      <c r="B23" s="24"/>
      <c r="C23" s="23"/>
      <c r="D23" s="24"/>
      <c r="E23" s="23"/>
      <c r="F23" s="24"/>
      <c r="G23" s="24"/>
      <c r="H23" s="16"/>
      <c r="I23" s="23"/>
      <c r="J23" s="25"/>
      <c r="K23" s="26"/>
      <c r="L23" s="25"/>
      <c r="M23" s="26"/>
      <c r="N23" s="25"/>
      <c r="O23" s="27"/>
      <c r="P23" s="25"/>
    </row>
    <row r="24" spans="1:16" ht="16.5">
      <c r="A24" s="31"/>
      <c r="B24" s="24"/>
      <c r="C24" s="23"/>
      <c r="D24" s="24"/>
      <c r="E24" s="23"/>
      <c r="F24" s="24"/>
      <c r="G24" s="24"/>
      <c r="H24" s="16"/>
      <c r="I24" s="23"/>
      <c r="J24" s="25"/>
      <c r="K24" s="26"/>
      <c r="L24" s="25"/>
      <c r="M24" s="26"/>
      <c r="N24" s="25"/>
      <c r="O24" s="27"/>
      <c r="P24" s="25"/>
    </row>
    <row r="25" spans="1:16" ht="16.5">
      <c r="A25" s="37"/>
      <c r="B25" s="174" t="s">
        <v>71</v>
      </c>
      <c r="C25" s="176"/>
      <c r="D25" s="25"/>
      <c r="E25" s="26"/>
      <c r="F25" s="25"/>
      <c r="G25" s="27"/>
      <c r="H25" s="25"/>
      <c r="I25" s="39"/>
      <c r="J25" s="25"/>
      <c r="K25" s="26"/>
      <c r="L25" s="25"/>
      <c r="M25" s="26"/>
      <c r="N25" s="25"/>
      <c r="O25" s="27"/>
      <c r="P25" s="25"/>
    </row>
    <row r="26" spans="1:16" ht="7.5" customHeight="1">
      <c r="A26" s="28"/>
      <c r="B26" s="28"/>
      <c r="C26" s="29"/>
      <c r="D26" s="28"/>
      <c r="E26" s="29"/>
      <c r="F26" s="28"/>
      <c r="G26" s="30"/>
      <c r="H26" s="28"/>
      <c r="I26" s="39"/>
      <c r="J26" s="28"/>
      <c r="K26" s="29"/>
      <c r="L26" s="28"/>
      <c r="M26" s="29"/>
      <c r="N26" s="28"/>
      <c r="O26" s="30"/>
      <c r="P26" s="28"/>
    </row>
    <row r="27" spans="1:16" ht="15">
      <c r="A27" s="32"/>
      <c r="B27" s="161" t="s">
        <v>63</v>
      </c>
      <c r="C27" s="192"/>
      <c r="D27" s="192"/>
      <c r="E27" s="192"/>
      <c r="F27" s="192"/>
      <c r="G27" s="192"/>
      <c r="H27" s="193"/>
      <c r="I27" s="24"/>
      <c r="J27" s="161" t="s">
        <v>90</v>
      </c>
      <c r="K27" s="192"/>
      <c r="L27" s="192"/>
      <c r="M27" s="192"/>
      <c r="N27" s="192"/>
      <c r="O27" s="192"/>
      <c r="P27" s="193"/>
    </row>
    <row r="28" spans="1:16" ht="15">
      <c r="A28" s="181">
        <v>1</v>
      </c>
      <c r="B28" s="164" t="s">
        <v>303</v>
      </c>
      <c r="C28" s="184" t="s">
        <v>81</v>
      </c>
      <c r="D28" s="185"/>
      <c r="E28" s="185"/>
      <c r="F28" s="185"/>
      <c r="G28" s="186" t="s">
        <v>210</v>
      </c>
      <c r="H28" s="187"/>
      <c r="I28" s="15"/>
      <c r="J28" s="164" t="s">
        <v>303</v>
      </c>
      <c r="K28" s="184" t="s">
        <v>85</v>
      </c>
      <c r="L28" s="185"/>
      <c r="M28" s="185"/>
      <c r="N28" s="185"/>
      <c r="O28" s="186" t="s">
        <v>274</v>
      </c>
      <c r="P28" s="187"/>
    </row>
    <row r="29" spans="1:16" ht="15">
      <c r="A29" s="176"/>
      <c r="B29" s="183"/>
      <c r="C29" s="188" t="s">
        <v>25</v>
      </c>
      <c r="D29" s="189"/>
      <c r="E29" s="189"/>
      <c r="F29" s="189"/>
      <c r="G29" s="189"/>
      <c r="H29" s="34"/>
      <c r="I29" s="24"/>
      <c r="J29" s="183"/>
      <c r="K29" s="188" t="s">
        <v>39</v>
      </c>
      <c r="L29" s="189"/>
      <c r="M29" s="189"/>
      <c r="N29" s="189"/>
      <c r="O29" s="189"/>
      <c r="P29" s="34"/>
    </row>
    <row r="30" spans="1:16" ht="15">
      <c r="A30" s="181">
        <v>2</v>
      </c>
      <c r="B30" s="164" t="s">
        <v>302</v>
      </c>
      <c r="C30" s="184" t="s">
        <v>85</v>
      </c>
      <c r="D30" s="185"/>
      <c r="E30" s="185"/>
      <c r="F30" s="185"/>
      <c r="G30" s="186" t="s">
        <v>100</v>
      </c>
      <c r="H30" s="187"/>
      <c r="I30" s="15"/>
      <c r="J30" s="164" t="s">
        <v>302</v>
      </c>
      <c r="K30" s="184" t="s">
        <v>103</v>
      </c>
      <c r="L30" s="185"/>
      <c r="M30" s="185"/>
      <c r="N30" s="185"/>
      <c r="O30" s="186" t="s">
        <v>295</v>
      </c>
      <c r="P30" s="187"/>
    </row>
    <row r="31" spans="1:16" ht="15">
      <c r="A31" s="176"/>
      <c r="B31" s="183"/>
      <c r="C31" s="188" t="s">
        <v>41</v>
      </c>
      <c r="D31" s="189"/>
      <c r="E31" s="189"/>
      <c r="F31" s="189"/>
      <c r="G31" s="189"/>
      <c r="H31" s="34"/>
      <c r="I31" s="24"/>
      <c r="J31" s="183"/>
      <c r="K31" s="188" t="s">
        <v>49</v>
      </c>
      <c r="L31" s="189"/>
      <c r="M31" s="189"/>
      <c r="N31" s="189"/>
      <c r="O31" s="189"/>
      <c r="P31" s="34"/>
    </row>
    <row r="32" spans="1:16" ht="15">
      <c r="A32" s="181">
        <v>3</v>
      </c>
      <c r="B32" s="164" t="s">
        <v>306</v>
      </c>
      <c r="C32" s="184" t="s">
        <v>97</v>
      </c>
      <c r="D32" s="185"/>
      <c r="E32" s="185"/>
      <c r="F32" s="185"/>
      <c r="G32" s="186" t="s">
        <v>214</v>
      </c>
      <c r="H32" s="187"/>
      <c r="I32" s="15"/>
      <c r="J32" s="164" t="s">
        <v>306</v>
      </c>
      <c r="K32" s="184" t="s">
        <v>81</v>
      </c>
      <c r="L32" s="185"/>
      <c r="M32" s="185"/>
      <c r="N32" s="185"/>
      <c r="O32" s="186" t="s">
        <v>292</v>
      </c>
      <c r="P32" s="187"/>
    </row>
    <row r="33" spans="1:16" ht="15.5">
      <c r="A33" s="176"/>
      <c r="B33" s="183"/>
      <c r="C33" s="188" t="s">
        <v>69</v>
      </c>
      <c r="D33" s="189"/>
      <c r="E33" s="189"/>
      <c r="F33" s="189"/>
      <c r="G33" s="189"/>
      <c r="H33" s="40"/>
      <c r="I33" s="24"/>
      <c r="J33" s="183"/>
      <c r="K33" s="188" t="s">
        <v>42</v>
      </c>
      <c r="L33" s="189"/>
      <c r="M33" s="189"/>
      <c r="N33" s="189"/>
      <c r="O33" s="189"/>
      <c r="P33" s="34"/>
    </row>
    <row r="34" spans="1:16" ht="15">
      <c r="A34" s="181">
        <v>4</v>
      </c>
      <c r="B34" s="164" t="s">
        <v>134</v>
      </c>
      <c r="C34" s="184" t="s">
        <v>31</v>
      </c>
      <c r="D34" s="185"/>
      <c r="E34" s="185"/>
      <c r="F34" s="185"/>
      <c r="G34" s="186" t="s">
        <v>218</v>
      </c>
      <c r="H34" s="187"/>
      <c r="I34" s="15"/>
      <c r="J34" s="164" t="s">
        <v>134</v>
      </c>
      <c r="K34" s="184" t="s">
        <v>47</v>
      </c>
      <c r="L34" s="185"/>
      <c r="M34" s="185"/>
      <c r="N34" s="185"/>
      <c r="O34" s="186" t="s">
        <v>280</v>
      </c>
      <c r="P34" s="187"/>
    </row>
    <row r="35" spans="1:16" ht="15.5">
      <c r="A35" s="176"/>
      <c r="B35" s="183"/>
      <c r="C35" s="188" t="s">
        <v>110</v>
      </c>
      <c r="D35" s="189"/>
      <c r="E35" s="189"/>
      <c r="F35" s="189"/>
      <c r="G35" s="189"/>
      <c r="H35" s="40"/>
      <c r="I35" s="24"/>
      <c r="J35" s="183"/>
      <c r="K35" s="188" t="s">
        <v>48</v>
      </c>
      <c r="L35" s="189"/>
      <c r="M35" s="189"/>
      <c r="N35" s="189"/>
      <c r="O35" s="189"/>
      <c r="P35" s="34"/>
    </row>
    <row r="36" spans="1:16" ht="15">
      <c r="A36" s="181">
        <v>5</v>
      </c>
      <c r="B36" s="172" t="s">
        <v>309</v>
      </c>
      <c r="C36" s="184" t="s">
        <v>85</v>
      </c>
      <c r="D36" s="185"/>
      <c r="E36" s="185"/>
      <c r="F36" s="185"/>
      <c r="G36" s="186" t="s">
        <v>217</v>
      </c>
      <c r="H36" s="187"/>
      <c r="I36" s="15"/>
      <c r="J36" s="164" t="s">
        <v>309</v>
      </c>
      <c r="K36" s="184" t="s">
        <v>47</v>
      </c>
      <c r="L36" s="185"/>
      <c r="M36" s="185"/>
      <c r="N36" s="185"/>
      <c r="O36" s="186" t="s">
        <v>272</v>
      </c>
      <c r="P36" s="187"/>
    </row>
    <row r="37" spans="1:16" ht="15.5">
      <c r="A37" s="176"/>
      <c r="B37" s="190"/>
      <c r="C37" s="188" t="s">
        <v>96</v>
      </c>
      <c r="D37" s="189"/>
      <c r="E37" s="189"/>
      <c r="F37" s="189"/>
      <c r="G37" s="189"/>
      <c r="H37" s="40"/>
      <c r="I37" s="24"/>
      <c r="J37" s="183"/>
      <c r="K37" s="188" t="s">
        <v>87</v>
      </c>
      <c r="L37" s="189"/>
      <c r="M37" s="189"/>
      <c r="N37" s="189"/>
      <c r="O37" s="189"/>
      <c r="P37" s="34"/>
    </row>
    <row r="38" spans="1:16" ht="15">
      <c r="A38" s="181">
        <v>6</v>
      </c>
      <c r="B38" s="182" t="s">
        <v>138</v>
      </c>
      <c r="C38" s="184" t="s">
        <v>85</v>
      </c>
      <c r="D38" s="185"/>
      <c r="E38" s="185"/>
      <c r="F38" s="185"/>
      <c r="G38" s="186" t="s">
        <v>219</v>
      </c>
      <c r="H38" s="187"/>
      <c r="I38" s="15"/>
      <c r="J38" s="164" t="s">
        <v>138</v>
      </c>
      <c r="K38" s="184" t="s">
        <v>81</v>
      </c>
      <c r="L38" s="185"/>
      <c r="M38" s="185"/>
      <c r="N38" s="185"/>
      <c r="O38" s="186" t="s">
        <v>289</v>
      </c>
      <c r="P38" s="187"/>
    </row>
    <row r="39" spans="1:16" ht="15.5">
      <c r="A39" s="176"/>
      <c r="B39" s="183"/>
      <c r="C39" s="188" t="s">
        <v>112</v>
      </c>
      <c r="D39" s="189"/>
      <c r="E39" s="189"/>
      <c r="F39" s="189"/>
      <c r="G39" s="189"/>
      <c r="H39" s="40"/>
      <c r="I39" s="24"/>
      <c r="J39" s="183"/>
      <c r="K39" s="188" t="s">
        <v>36</v>
      </c>
      <c r="L39" s="189"/>
      <c r="M39" s="189"/>
      <c r="N39" s="189"/>
      <c r="O39" s="189"/>
      <c r="P39" s="34"/>
    </row>
    <row r="40" spans="1:16" ht="14">
      <c r="A40" s="18"/>
      <c r="B40" s="39"/>
      <c r="C40" s="41"/>
      <c r="D40" s="39"/>
      <c r="E40" s="41"/>
      <c r="F40" s="39"/>
      <c r="G40" s="32"/>
      <c r="H40" s="37"/>
      <c r="I40" s="39"/>
      <c r="J40" s="39"/>
      <c r="K40" s="41"/>
      <c r="L40" s="39"/>
      <c r="M40" s="41"/>
      <c r="N40" s="39"/>
      <c r="O40" s="32"/>
      <c r="P40" s="37"/>
    </row>
    <row r="41" spans="1:16" ht="16.5">
      <c r="A41" s="37"/>
      <c r="B41" s="174" t="s">
        <v>52</v>
      </c>
      <c r="C41" s="176"/>
      <c r="D41" s="25"/>
      <c r="E41" s="26"/>
      <c r="F41" s="25"/>
      <c r="G41" s="27"/>
      <c r="H41" s="25"/>
      <c r="I41" s="39"/>
      <c r="J41" s="25"/>
      <c r="K41" s="26"/>
      <c r="L41" s="25"/>
      <c r="M41" s="26"/>
      <c r="N41" s="25"/>
      <c r="O41" s="27"/>
      <c r="P41" s="25"/>
    </row>
    <row r="42" spans="1:16" ht="7.5" customHeight="1">
      <c r="A42" s="28"/>
      <c r="B42" s="28"/>
      <c r="C42" s="29"/>
      <c r="D42" s="28"/>
      <c r="E42" s="29"/>
      <c r="F42" s="28"/>
      <c r="G42" s="30"/>
      <c r="H42" s="28"/>
      <c r="I42" s="39"/>
      <c r="J42" s="28"/>
      <c r="K42" s="29"/>
      <c r="L42" s="28"/>
      <c r="M42" s="29"/>
      <c r="N42" s="28"/>
      <c r="O42" s="30"/>
      <c r="P42" s="28"/>
    </row>
    <row r="43" spans="1:16" ht="27" customHeight="1">
      <c r="A43" s="27"/>
      <c r="B43" s="148" t="s">
        <v>63</v>
      </c>
      <c r="C43" s="177"/>
      <c r="D43" s="177"/>
      <c r="E43" s="177"/>
      <c r="F43" s="177"/>
      <c r="G43" s="177"/>
      <c r="H43" s="178"/>
      <c r="I43" s="27"/>
      <c r="J43" s="148" t="s">
        <v>90</v>
      </c>
      <c r="K43" s="177"/>
      <c r="L43" s="177"/>
      <c r="M43" s="177"/>
      <c r="N43" s="177"/>
      <c r="O43" s="177"/>
      <c r="P43" s="178"/>
    </row>
    <row r="44" spans="1:16" ht="27" customHeight="1">
      <c r="A44" s="38"/>
      <c r="B44" s="151" t="s">
        <v>327</v>
      </c>
      <c r="C44" s="179"/>
      <c r="D44" s="179"/>
      <c r="E44" s="179"/>
      <c r="F44" s="179"/>
      <c r="G44" s="179"/>
      <c r="H44" s="180"/>
      <c r="I44" s="27"/>
      <c r="J44" s="151" t="s">
        <v>324</v>
      </c>
      <c r="K44" s="179"/>
      <c r="L44" s="179"/>
      <c r="M44" s="179"/>
      <c r="N44" s="179"/>
      <c r="O44" s="179"/>
      <c r="P44" s="180"/>
    </row>
    <row r="45" spans="1:16" ht="14">
      <c r="A45" s="18"/>
      <c r="B45" s="39"/>
      <c r="C45" s="41"/>
      <c r="D45" s="39"/>
      <c r="E45" s="41"/>
      <c r="F45" s="39"/>
      <c r="G45" s="32"/>
      <c r="H45" s="37"/>
      <c r="I45" s="39"/>
      <c r="J45" s="39"/>
      <c r="K45" s="41"/>
      <c r="L45" s="39"/>
      <c r="M45" s="41"/>
      <c r="N45" s="39"/>
      <c r="O45" s="32"/>
      <c r="P45" s="37"/>
    </row>
    <row r="46" spans="1:16" ht="15">
      <c r="A46" s="19"/>
      <c r="B46" s="154" t="s">
        <v>15</v>
      </c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</row>
  </sheetData>
  <mergeCells count="114">
    <mergeCell ref="B9:H9"/>
    <mergeCell ref="J9:P9"/>
    <mergeCell ref="A10:A11"/>
    <mergeCell ref="B10:B11"/>
    <mergeCell ref="C10:F10"/>
    <mergeCell ref="J10:J11"/>
    <mergeCell ref="K10:N10"/>
    <mergeCell ref="C11:G11"/>
    <mergeCell ref="K11:O11"/>
    <mergeCell ref="B7:C7"/>
    <mergeCell ref="B1:P1"/>
    <mergeCell ref="B2:P2"/>
    <mergeCell ref="B3:C3"/>
    <mergeCell ref="D3:H3"/>
    <mergeCell ref="B4:C4"/>
    <mergeCell ref="D4:H4"/>
    <mergeCell ref="D5:H5"/>
    <mergeCell ref="B5:C5"/>
    <mergeCell ref="B6:C6"/>
    <mergeCell ref="J12:J13"/>
    <mergeCell ref="K12:N12"/>
    <mergeCell ref="C13:G13"/>
    <mergeCell ref="K13:O13"/>
    <mergeCell ref="A14:A15"/>
    <mergeCell ref="B14:B15"/>
    <mergeCell ref="C14:F14"/>
    <mergeCell ref="J14:J15"/>
    <mergeCell ref="K14:N14"/>
    <mergeCell ref="C15:G15"/>
    <mergeCell ref="K15:O15"/>
    <mergeCell ref="A12:A13"/>
    <mergeCell ref="B12:B13"/>
    <mergeCell ref="C12:F12"/>
    <mergeCell ref="B16:B17"/>
    <mergeCell ref="C16:F16"/>
    <mergeCell ref="J16:J17"/>
    <mergeCell ref="K16:N16"/>
    <mergeCell ref="C17:G17"/>
    <mergeCell ref="K17:O17"/>
    <mergeCell ref="A18:A19"/>
    <mergeCell ref="B18:B19"/>
    <mergeCell ref="C18:F18"/>
    <mergeCell ref="J18:J19"/>
    <mergeCell ref="K18:N18"/>
    <mergeCell ref="C19:G19"/>
    <mergeCell ref="K19:O19"/>
    <mergeCell ref="A20:A21"/>
    <mergeCell ref="B20:B21"/>
    <mergeCell ref="C20:F20"/>
    <mergeCell ref="C21:G21"/>
    <mergeCell ref="A22:A23"/>
    <mergeCell ref="B25:C25"/>
    <mergeCell ref="B27:H27"/>
    <mergeCell ref="J27:P27"/>
    <mergeCell ref="A28:A29"/>
    <mergeCell ref="B28:B29"/>
    <mergeCell ref="C28:F28"/>
    <mergeCell ref="G28:H28"/>
    <mergeCell ref="J28:J29"/>
    <mergeCell ref="K28:N28"/>
    <mergeCell ref="O28:P28"/>
    <mergeCell ref="C29:G29"/>
    <mergeCell ref="K29:O29"/>
    <mergeCell ref="A30:A31"/>
    <mergeCell ref="B30:B31"/>
    <mergeCell ref="C30:F30"/>
    <mergeCell ref="G30:H30"/>
    <mergeCell ref="J30:J31"/>
    <mergeCell ref="K30:N30"/>
    <mergeCell ref="O30:P30"/>
    <mergeCell ref="C31:G31"/>
    <mergeCell ref="K31:O31"/>
    <mergeCell ref="A32:A33"/>
    <mergeCell ref="B32:B33"/>
    <mergeCell ref="C32:F32"/>
    <mergeCell ref="G32:H32"/>
    <mergeCell ref="J32:J33"/>
    <mergeCell ref="K32:N32"/>
    <mergeCell ref="O32:P32"/>
    <mergeCell ref="C33:G33"/>
    <mergeCell ref="K33:O33"/>
    <mergeCell ref="A34:A35"/>
    <mergeCell ref="B34:B35"/>
    <mergeCell ref="C34:F34"/>
    <mergeCell ref="G34:H34"/>
    <mergeCell ref="J34:J35"/>
    <mergeCell ref="K34:N34"/>
    <mergeCell ref="O34:P34"/>
    <mergeCell ref="C35:G35"/>
    <mergeCell ref="K35:O35"/>
    <mergeCell ref="A36:A37"/>
    <mergeCell ref="B36:B37"/>
    <mergeCell ref="C36:F36"/>
    <mergeCell ref="G36:H36"/>
    <mergeCell ref="J36:J37"/>
    <mergeCell ref="K36:N36"/>
    <mergeCell ref="O36:P36"/>
    <mergeCell ref="C37:G37"/>
    <mergeCell ref="K37:O37"/>
    <mergeCell ref="B41:C41"/>
    <mergeCell ref="B43:H43"/>
    <mergeCell ref="J43:P43"/>
    <mergeCell ref="B44:H44"/>
    <mergeCell ref="J44:P44"/>
    <mergeCell ref="B46:P46"/>
    <mergeCell ref="A38:A39"/>
    <mergeCell ref="B38:B39"/>
    <mergeCell ref="C38:F38"/>
    <mergeCell ref="G38:H38"/>
    <mergeCell ref="J38:J39"/>
    <mergeCell ref="K38:N38"/>
    <mergeCell ref="O38:P38"/>
    <mergeCell ref="C39:G39"/>
    <mergeCell ref="K39:O39"/>
  </mergeCells>
  <phoneticPr fontId="37" type="noConversion"/>
  <printOptions horizontalCentered="1" gridLines="1"/>
  <pageMargins left="0.69972223043441772" right="0.69972223043441772" top="0.75" bottom="0.75" header="0" footer="0"/>
  <pageSetup paperSize="9" scale="97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55"/>
  <sheetViews>
    <sheetView showGridLines="0" view="pageBreakPreview" zoomScale="145" zoomScaleNormal="100" zoomScaleSheetLayoutView="145" workbookViewId="0">
      <pane ySplit="5" topLeftCell="A45" activePane="bottomLeft" state="frozen"/>
      <selection pane="bottomLeft" activeCell="C51" sqref="C51"/>
    </sheetView>
  </sheetViews>
  <sheetFormatPr defaultColWidth="12.54296875" defaultRowHeight="15.75" customHeight="1"/>
  <cols>
    <col min="4" max="4" width="25.26953125" style="2" customWidth="1"/>
    <col min="5" max="5" width="12.7265625" style="2" customWidth="1"/>
    <col min="6" max="6" width="12.54296875" style="2" customWidth="1"/>
  </cols>
  <sheetData>
    <row r="1" spans="1:6" ht="21">
      <c r="A1" s="194" t="s">
        <v>34</v>
      </c>
      <c r="B1" s="195"/>
      <c r="C1" s="195"/>
      <c r="D1" s="195"/>
      <c r="E1" s="195"/>
      <c r="F1" s="195"/>
    </row>
    <row r="2" spans="1:6" ht="17.5">
      <c r="A2" s="196" t="s">
        <v>114</v>
      </c>
      <c r="B2" s="176"/>
      <c r="C2" s="176"/>
      <c r="D2" s="176"/>
      <c r="E2" s="176"/>
      <c r="F2" s="176"/>
    </row>
    <row r="3" spans="1:6" ht="15">
      <c r="A3" s="3" t="s">
        <v>14</v>
      </c>
      <c r="B3" s="197" t="s">
        <v>83</v>
      </c>
      <c r="C3" s="176"/>
      <c r="D3" s="4" t="s">
        <v>10</v>
      </c>
      <c r="E3" s="197" t="s">
        <v>332</v>
      </c>
      <c r="F3" s="176"/>
    </row>
    <row r="4" spans="1:6" ht="15">
      <c r="A4" s="3" t="s">
        <v>68</v>
      </c>
      <c r="B4" s="197" t="s">
        <v>18</v>
      </c>
      <c r="C4" s="176"/>
      <c r="D4" s="4" t="s">
        <v>80</v>
      </c>
      <c r="E4" s="197" t="s">
        <v>3</v>
      </c>
      <c r="F4" s="176"/>
    </row>
    <row r="5" spans="1:6" ht="21" customHeight="1">
      <c r="A5" s="5" t="s">
        <v>299</v>
      </c>
      <c r="B5" s="5" t="s">
        <v>1</v>
      </c>
      <c r="C5" s="6" t="s">
        <v>2</v>
      </c>
      <c r="D5" s="6" t="s">
        <v>310</v>
      </c>
      <c r="E5" s="6" t="s">
        <v>135</v>
      </c>
      <c r="F5" s="5" t="s">
        <v>314</v>
      </c>
    </row>
    <row r="6" spans="1:6" ht="21" customHeight="1">
      <c r="A6" s="7">
        <v>1</v>
      </c>
      <c r="B6" s="7">
        <v>6</v>
      </c>
      <c r="C6" s="8" t="s">
        <v>148</v>
      </c>
      <c r="D6" s="131" t="s">
        <v>56</v>
      </c>
      <c r="E6" s="115">
        <v>2.1724537037037039E-2</v>
      </c>
      <c r="F6" s="8"/>
    </row>
    <row r="7" spans="1:6" ht="21" customHeight="1">
      <c r="A7" s="7">
        <v>2</v>
      </c>
      <c r="B7" s="9">
        <v>11</v>
      </c>
      <c r="C7" s="10" t="s">
        <v>168</v>
      </c>
      <c r="D7" s="10" t="s">
        <v>28</v>
      </c>
      <c r="E7" s="116">
        <v>2.1874999999999999E-2</v>
      </c>
      <c r="F7" s="10"/>
    </row>
    <row r="8" spans="1:6" ht="21" customHeight="1">
      <c r="A8" s="7">
        <v>3</v>
      </c>
      <c r="B8" s="9">
        <v>32</v>
      </c>
      <c r="C8" s="10" t="s">
        <v>157</v>
      </c>
      <c r="D8" s="10" t="s">
        <v>32</v>
      </c>
      <c r="E8" s="116">
        <v>2.1956018518518517E-2</v>
      </c>
      <c r="F8" s="116"/>
    </row>
    <row r="9" spans="1:6" ht="21" customHeight="1">
      <c r="A9" s="7">
        <v>4</v>
      </c>
      <c r="B9" s="9">
        <v>47</v>
      </c>
      <c r="C9" s="10" t="s">
        <v>184</v>
      </c>
      <c r="D9" s="10" t="s">
        <v>27</v>
      </c>
      <c r="E9" s="116">
        <v>2.2152777777777778E-2</v>
      </c>
      <c r="F9" s="10"/>
    </row>
    <row r="10" spans="1:6" ht="21" customHeight="1">
      <c r="A10" s="7">
        <v>5</v>
      </c>
      <c r="B10" s="9">
        <v>23</v>
      </c>
      <c r="C10" s="10" t="s">
        <v>146</v>
      </c>
      <c r="D10" s="10" t="s">
        <v>24</v>
      </c>
      <c r="E10" s="116">
        <v>2.2511574074074073E-2</v>
      </c>
      <c r="F10" s="10"/>
    </row>
    <row r="11" spans="1:6" ht="21" customHeight="1">
      <c r="A11" s="7">
        <v>6</v>
      </c>
      <c r="B11" s="9">
        <v>20</v>
      </c>
      <c r="C11" s="10" t="s">
        <v>149</v>
      </c>
      <c r="D11" s="10" t="s">
        <v>24</v>
      </c>
      <c r="E11" s="116">
        <v>2.2627314814814815E-2</v>
      </c>
      <c r="F11" s="10"/>
    </row>
    <row r="12" spans="1:6" ht="21" customHeight="1">
      <c r="A12" s="7">
        <v>7</v>
      </c>
      <c r="B12" s="9">
        <v>19</v>
      </c>
      <c r="C12" s="10" t="s">
        <v>159</v>
      </c>
      <c r="D12" s="10" t="s">
        <v>24</v>
      </c>
      <c r="E12" s="116">
        <v>2.2662037037037036E-2</v>
      </c>
      <c r="F12" s="10"/>
    </row>
    <row r="13" spans="1:6" ht="21" customHeight="1">
      <c r="A13" s="7">
        <v>8</v>
      </c>
      <c r="B13" s="9">
        <v>43</v>
      </c>
      <c r="C13" s="10" t="s">
        <v>193</v>
      </c>
      <c r="D13" s="10" t="s">
        <v>27</v>
      </c>
      <c r="E13" s="116">
        <v>2.2719907407407407E-2</v>
      </c>
      <c r="F13" s="10"/>
    </row>
    <row r="14" spans="1:6" ht="21" customHeight="1">
      <c r="A14" s="7">
        <v>9</v>
      </c>
      <c r="B14" s="9">
        <v>37</v>
      </c>
      <c r="C14" s="10" t="s">
        <v>152</v>
      </c>
      <c r="D14" s="10" t="s">
        <v>21</v>
      </c>
      <c r="E14" s="116">
        <v>2.2743055555555555E-2</v>
      </c>
      <c r="F14" s="10"/>
    </row>
    <row r="15" spans="1:6" ht="21" customHeight="1">
      <c r="A15" s="7">
        <v>10</v>
      </c>
      <c r="B15" s="9">
        <v>46</v>
      </c>
      <c r="C15" s="10" t="s">
        <v>204</v>
      </c>
      <c r="D15" s="10" t="s">
        <v>27</v>
      </c>
      <c r="E15" s="116">
        <v>2.2800925925925926E-2</v>
      </c>
      <c r="F15" s="10"/>
    </row>
    <row r="16" spans="1:6" ht="21" customHeight="1">
      <c r="A16" s="7">
        <v>11</v>
      </c>
      <c r="B16" s="9">
        <v>5</v>
      </c>
      <c r="C16" s="10" t="s">
        <v>196</v>
      </c>
      <c r="D16" s="10" t="s">
        <v>56</v>
      </c>
      <c r="E16" s="116">
        <v>2.298611111111111E-2</v>
      </c>
      <c r="F16" s="10"/>
    </row>
    <row r="17" spans="1:6" ht="21" customHeight="1">
      <c r="A17" s="7">
        <v>12</v>
      </c>
      <c r="B17" s="9">
        <v>18</v>
      </c>
      <c r="C17" s="10" t="s">
        <v>208</v>
      </c>
      <c r="D17" s="10" t="s">
        <v>24</v>
      </c>
      <c r="E17" s="116">
        <v>2.3032407407407408E-2</v>
      </c>
      <c r="F17" s="10"/>
    </row>
    <row r="18" spans="1:6" ht="21" customHeight="1">
      <c r="A18" s="7">
        <v>13</v>
      </c>
      <c r="B18" s="9">
        <v>31</v>
      </c>
      <c r="C18" s="10" t="s">
        <v>162</v>
      </c>
      <c r="D18" s="10" t="s">
        <v>32</v>
      </c>
      <c r="E18" s="116">
        <v>2.3090277777777779E-2</v>
      </c>
      <c r="F18" s="116"/>
    </row>
    <row r="19" spans="1:6" ht="21" customHeight="1">
      <c r="A19" s="7">
        <v>14</v>
      </c>
      <c r="B19" s="9">
        <v>24</v>
      </c>
      <c r="C19" s="10" t="s">
        <v>209</v>
      </c>
      <c r="D19" s="10" t="s">
        <v>24</v>
      </c>
      <c r="E19" s="116">
        <v>2.3113425925925926E-2</v>
      </c>
      <c r="F19" s="10"/>
    </row>
    <row r="20" spans="1:6" ht="21" customHeight="1">
      <c r="A20" s="7">
        <v>15</v>
      </c>
      <c r="B20" s="9">
        <v>4</v>
      </c>
      <c r="C20" s="10" t="s">
        <v>188</v>
      </c>
      <c r="D20" s="10" t="s">
        <v>56</v>
      </c>
      <c r="E20" s="116">
        <v>2.3148148148148147E-2</v>
      </c>
      <c r="F20" s="10"/>
    </row>
    <row r="21" spans="1:6" ht="21" customHeight="1">
      <c r="A21" s="7">
        <v>16</v>
      </c>
      <c r="B21" s="9">
        <v>45</v>
      </c>
      <c r="C21" s="10" t="s">
        <v>203</v>
      </c>
      <c r="D21" s="10" t="s">
        <v>27</v>
      </c>
      <c r="E21" s="116">
        <v>2.3460648148148147E-2</v>
      </c>
      <c r="F21" s="10"/>
    </row>
    <row r="22" spans="1:6" ht="21" customHeight="1">
      <c r="A22" s="7">
        <v>17</v>
      </c>
      <c r="B22" s="9">
        <v>26</v>
      </c>
      <c r="C22" s="10" t="s">
        <v>238</v>
      </c>
      <c r="D22" s="10" t="s">
        <v>32</v>
      </c>
      <c r="E22" s="116">
        <v>2.3472222222222221E-2</v>
      </c>
      <c r="F22" s="116"/>
    </row>
    <row r="23" spans="1:6" ht="21" customHeight="1">
      <c r="A23" s="7">
        <v>18</v>
      </c>
      <c r="B23" s="9">
        <v>10</v>
      </c>
      <c r="C23" s="10" t="s">
        <v>190</v>
      </c>
      <c r="D23" s="10" t="s">
        <v>28</v>
      </c>
      <c r="E23" s="116">
        <v>2.3495370370370371E-2</v>
      </c>
      <c r="F23" s="10"/>
    </row>
    <row r="24" spans="1:6" ht="21" customHeight="1">
      <c r="A24" s="7">
        <v>19</v>
      </c>
      <c r="B24" s="9">
        <v>35</v>
      </c>
      <c r="C24" s="10" t="s">
        <v>236</v>
      </c>
      <c r="D24" s="10" t="s">
        <v>21</v>
      </c>
      <c r="E24" s="116">
        <v>2.357638888888889E-2</v>
      </c>
      <c r="F24" s="10"/>
    </row>
    <row r="25" spans="1:6" ht="21" customHeight="1">
      <c r="A25" s="7">
        <v>20</v>
      </c>
      <c r="B25" s="9">
        <v>44</v>
      </c>
      <c r="C25" s="10" t="s">
        <v>151</v>
      </c>
      <c r="D25" s="10" t="s">
        <v>27</v>
      </c>
      <c r="E25" s="116">
        <v>2.3773148148148147E-2</v>
      </c>
      <c r="F25" s="10"/>
    </row>
    <row r="26" spans="1:6" ht="21" customHeight="1">
      <c r="A26" s="7">
        <v>21</v>
      </c>
      <c r="B26" s="9">
        <v>1</v>
      </c>
      <c r="C26" s="10" t="s">
        <v>189</v>
      </c>
      <c r="D26" s="10" t="s">
        <v>56</v>
      </c>
      <c r="E26" s="116">
        <v>2.3831018518518519E-2</v>
      </c>
      <c r="F26" s="10"/>
    </row>
    <row r="27" spans="1:6" ht="21" customHeight="1">
      <c r="A27" s="7">
        <v>22</v>
      </c>
      <c r="B27" s="9">
        <v>8</v>
      </c>
      <c r="C27" s="10" t="s">
        <v>183</v>
      </c>
      <c r="D27" s="10" t="s">
        <v>56</v>
      </c>
      <c r="E27" s="116">
        <v>2.3935185185185184E-2</v>
      </c>
      <c r="F27" s="10"/>
    </row>
    <row r="28" spans="1:6" ht="21" customHeight="1">
      <c r="A28" s="7">
        <v>23</v>
      </c>
      <c r="B28" s="9">
        <v>48</v>
      </c>
      <c r="C28" s="10" t="s">
        <v>198</v>
      </c>
      <c r="D28" s="10" t="s">
        <v>27</v>
      </c>
      <c r="E28" s="116">
        <v>2.4004629629629629E-2</v>
      </c>
      <c r="F28" s="10"/>
    </row>
    <row r="29" spans="1:6" ht="21" customHeight="1">
      <c r="A29" s="7">
        <v>24</v>
      </c>
      <c r="B29" s="9">
        <v>2</v>
      </c>
      <c r="C29" s="10" t="s">
        <v>201</v>
      </c>
      <c r="D29" s="10" t="s">
        <v>56</v>
      </c>
      <c r="E29" s="116">
        <v>2.4155092592592593E-2</v>
      </c>
      <c r="F29" s="10"/>
    </row>
    <row r="30" spans="1:6" ht="21" customHeight="1">
      <c r="A30" s="7">
        <v>25</v>
      </c>
      <c r="B30" s="9">
        <v>28</v>
      </c>
      <c r="C30" s="10" t="s">
        <v>197</v>
      </c>
      <c r="D30" s="10" t="s">
        <v>32</v>
      </c>
      <c r="E30" s="116">
        <v>2.4282407407407409E-2</v>
      </c>
      <c r="F30" s="10"/>
    </row>
    <row r="31" spans="1:6" ht="21" customHeight="1">
      <c r="A31" s="7">
        <v>26</v>
      </c>
      <c r="B31" s="9">
        <v>9</v>
      </c>
      <c r="C31" s="10" t="s">
        <v>215</v>
      </c>
      <c r="D31" s="10" t="s">
        <v>56</v>
      </c>
      <c r="E31" s="116">
        <v>2.4502314814814814E-2</v>
      </c>
      <c r="F31" s="10"/>
    </row>
    <row r="32" spans="1:6" ht="21" customHeight="1">
      <c r="A32" s="7">
        <v>27</v>
      </c>
      <c r="B32" s="9">
        <v>3</v>
      </c>
      <c r="C32" s="10" t="s">
        <v>199</v>
      </c>
      <c r="D32" s="10" t="s">
        <v>56</v>
      </c>
      <c r="E32" s="116">
        <v>2.4606481481481483E-2</v>
      </c>
      <c r="F32" s="10"/>
    </row>
    <row r="33" spans="1:6" ht="21" customHeight="1">
      <c r="A33" s="7">
        <v>28</v>
      </c>
      <c r="B33" s="9">
        <v>38</v>
      </c>
      <c r="C33" s="10" t="s">
        <v>229</v>
      </c>
      <c r="D33" s="10" t="s">
        <v>21</v>
      </c>
      <c r="E33" s="116">
        <v>2.4722222222222222E-2</v>
      </c>
      <c r="F33" s="10"/>
    </row>
    <row r="34" spans="1:6" ht="21" customHeight="1">
      <c r="A34" s="7">
        <v>29</v>
      </c>
      <c r="B34" s="9">
        <v>25</v>
      </c>
      <c r="C34" s="10" t="s">
        <v>179</v>
      </c>
      <c r="D34" s="10" t="s">
        <v>24</v>
      </c>
      <c r="E34" s="116">
        <v>2.4756944444444446E-2</v>
      </c>
      <c r="F34" s="10"/>
    </row>
    <row r="35" spans="1:6" ht="21" customHeight="1">
      <c r="A35" s="7">
        <v>30</v>
      </c>
      <c r="B35" s="9">
        <v>41</v>
      </c>
      <c r="C35" s="10" t="s">
        <v>200</v>
      </c>
      <c r="D35" s="10" t="s">
        <v>27</v>
      </c>
      <c r="E35" s="116">
        <v>2.4907407407407406E-2</v>
      </c>
      <c r="F35" s="10"/>
    </row>
    <row r="36" spans="1:6" ht="21" customHeight="1">
      <c r="A36" s="7">
        <v>31</v>
      </c>
      <c r="B36" s="9">
        <v>27</v>
      </c>
      <c r="C36" s="10" t="s">
        <v>176</v>
      </c>
      <c r="D36" s="10" t="s">
        <v>32</v>
      </c>
      <c r="E36" s="116">
        <v>2.5011574074074075E-2</v>
      </c>
      <c r="F36" s="10"/>
    </row>
    <row r="37" spans="1:6" ht="21" customHeight="1">
      <c r="A37" s="7">
        <v>32</v>
      </c>
      <c r="B37" s="9">
        <v>39</v>
      </c>
      <c r="C37" s="10" t="s">
        <v>166</v>
      </c>
      <c r="D37" s="10" t="s">
        <v>27</v>
      </c>
      <c r="E37" s="116">
        <v>2.5127314814814814E-2</v>
      </c>
      <c r="F37" s="10"/>
    </row>
    <row r="38" spans="1:6" ht="21" customHeight="1">
      <c r="A38" s="7">
        <v>33</v>
      </c>
      <c r="B38" s="9">
        <v>40</v>
      </c>
      <c r="C38" s="10" t="s">
        <v>172</v>
      </c>
      <c r="D38" s="10" t="s">
        <v>27</v>
      </c>
      <c r="E38" s="116">
        <v>2.5231481481481483E-2</v>
      </c>
      <c r="F38" s="10"/>
    </row>
    <row r="39" spans="1:6" ht="21" customHeight="1">
      <c r="A39" s="7">
        <v>34</v>
      </c>
      <c r="B39" s="9">
        <v>30</v>
      </c>
      <c r="C39" s="10" t="s">
        <v>173</v>
      </c>
      <c r="D39" s="10" t="s">
        <v>32</v>
      </c>
      <c r="E39" s="116">
        <v>2.5613425925925925E-2</v>
      </c>
      <c r="F39" s="10"/>
    </row>
    <row r="40" spans="1:6" ht="21" customHeight="1">
      <c r="A40" s="7">
        <v>35</v>
      </c>
      <c r="B40" s="9">
        <v>36</v>
      </c>
      <c r="C40" s="10" t="s">
        <v>182</v>
      </c>
      <c r="D40" s="10" t="s">
        <v>21</v>
      </c>
      <c r="E40" s="116">
        <v>2.5787037037037035E-2</v>
      </c>
      <c r="F40" s="10"/>
    </row>
    <row r="41" spans="1:6" ht="21" customHeight="1">
      <c r="A41" s="7">
        <v>36</v>
      </c>
      <c r="B41" s="9">
        <v>12</v>
      </c>
      <c r="C41" s="10" t="s">
        <v>177</v>
      </c>
      <c r="D41" s="10" t="s">
        <v>28</v>
      </c>
      <c r="E41" s="116">
        <v>2.5925925925925925E-2</v>
      </c>
      <c r="F41" s="10"/>
    </row>
    <row r="42" spans="1:6" ht="21" customHeight="1">
      <c r="A42" s="7">
        <v>37</v>
      </c>
      <c r="B42" s="9">
        <v>42</v>
      </c>
      <c r="C42" s="10" t="s">
        <v>153</v>
      </c>
      <c r="D42" s="10" t="s">
        <v>27</v>
      </c>
      <c r="E42" s="116">
        <v>2.6053240740740741E-2</v>
      </c>
      <c r="F42" s="10"/>
    </row>
    <row r="43" spans="1:6" ht="21" customHeight="1">
      <c r="A43" s="7">
        <v>38</v>
      </c>
      <c r="B43" s="9">
        <v>34</v>
      </c>
      <c r="C43" s="10" t="s">
        <v>156</v>
      </c>
      <c r="D43" s="10" t="s">
        <v>21</v>
      </c>
      <c r="E43" s="116">
        <v>2.6111111111111113E-2</v>
      </c>
      <c r="F43" s="10"/>
    </row>
    <row r="44" spans="1:6" ht="21" customHeight="1">
      <c r="A44" s="7">
        <v>39</v>
      </c>
      <c r="B44" s="9">
        <v>33</v>
      </c>
      <c r="C44" s="10" t="s">
        <v>195</v>
      </c>
      <c r="D44" s="10" t="s">
        <v>32</v>
      </c>
      <c r="E44" s="116">
        <v>2.627314814814815E-2</v>
      </c>
      <c r="F44" s="10"/>
    </row>
    <row r="45" spans="1:6" ht="21" customHeight="1">
      <c r="A45" s="7">
        <v>40</v>
      </c>
      <c r="B45" s="9">
        <v>15</v>
      </c>
      <c r="C45" s="10" t="s">
        <v>185</v>
      </c>
      <c r="D45" s="10" t="s">
        <v>28</v>
      </c>
      <c r="E45" s="116">
        <v>2.6909722222222224E-2</v>
      </c>
      <c r="F45" s="10"/>
    </row>
    <row r="46" spans="1:6" ht="21" customHeight="1">
      <c r="A46" s="7">
        <v>41</v>
      </c>
      <c r="B46" s="9">
        <v>17</v>
      </c>
      <c r="C46" s="10" t="s">
        <v>222</v>
      </c>
      <c r="D46" s="10" t="s">
        <v>28</v>
      </c>
      <c r="E46" s="116">
        <v>2.795138888888889E-2</v>
      </c>
      <c r="F46" s="10"/>
    </row>
    <row r="47" spans="1:6" ht="21" customHeight="1">
      <c r="A47" s="7">
        <v>42</v>
      </c>
      <c r="B47" s="9">
        <v>16</v>
      </c>
      <c r="C47" s="10" t="s">
        <v>202</v>
      </c>
      <c r="D47" s="10" t="s">
        <v>28</v>
      </c>
      <c r="E47" s="116">
        <v>3.1226851851851853E-2</v>
      </c>
      <c r="F47" s="10"/>
    </row>
    <row r="48" spans="1:6" ht="21" customHeight="1">
      <c r="A48" s="7">
        <v>43</v>
      </c>
      <c r="B48" s="9">
        <v>7</v>
      </c>
      <c r="C48" s="10" t="s">
        <v>231</v>
      </c>
      <c r="D48" s="10" t="s">
        <v>56</v>
      </c>
      <c r="E48" s="116">
        <v>3.2569444444444443E-2</v>
      </c>
      <c r="F48" s="10"/>
    </row>
    <row r="49" spans="1:6" ht="21" customHeight="1">
      <c r="A49" s="9"/>
      <c r="B49" s="9">
        <v>29</v>
      </c>
      <c r="C49" s="10" t="s">
        <v>206</v>
      </c>
      <c r="D49" s="10" t="s">
        <v>32</v>
      </c>
      <c r="E49" s="116" t="s">
        <v>126</v>
      </c>
      <c r="F49" s="10"/>
    </row>
    <row r="50" spans="1:6" ht="21" customHeight="1">
      <c r="A50" s="9"/>
      <c r="B50" s="9">
        <v>21</v>
      </c>
      <c r="C50" s="10" t="s">
        <v>241</v>
      </c>
      <c r="D50" s="10" t="s">
        <v>24</v>
      </c>
      <c r="E50" s="116" t="s">
        <v>126</v>
      </c>
      <c r="F50" s="10"/>
    </row>
    <row r="51" spans="1:6" ht="21" customHeight="1">
      <c r="A51" s="9"/>
      <c r="B51" s="9">
        <v>22</v>
      </c>
      <c r="C51" s="132" t="s">
        <v>282</v>
      </c>
      <c r="D51" s="10" t="s">
        <v>24</v>
      </c>
      <c r="E51" s="116" t="s">
        <v>126</v>
      </c>
      <c r="F51" s="10"/>
    </row>
    <row r="52" spans="1:6" ht="21" customHeight="1">
      <c r="A52" s="9"/>
      <c r="B52" s="9">
        <v>49</v>
      </c>
      <c r="C52" s="10" t="s">
        <v>224</v>
      </c>
      <c r="D52" s="10" t="s">
        <v>30</v>
      </c>
      <c r="E52" s="116" t="s">
        <v>126</v>
      </c>
      <c r="F52" s="10"/>
    </row>
    <row r="53" spans="1:6" ht="21" customHeight="1">
      <c r="A53" s="9"/>
      <c r="B53" s="9">
        <v>13</v>
      </c>
      <c r="C53" s="10" t="s">
        <v>220</v>
      </c>
      <c r="D53" s="10" t="s">
        <v>28</v>
      </c>
      <c r="E53" s="116" t="s">
        <v>126</v>
      </c>
      <c r="F53" s="10"/>
    </row>
    <row r="54" spans="1:6" ht="21" customHeight="1">
      <c r="A54" s="9"/>
      <c r="B54" s="9">
        <v>14</v>
      </c>
      <c r="C54" s="10" t="s">
        <v>226</v>
      </c>
      <c r="D54" s="10" t="s">
        <v>28</v>
      </c>
      <c r="E54" s="116" t="s">
        <v>126</v>
      </c>
      <c r="F54" s="10"/>
    </row>
    <row r="55" spans="1:6" ht="21" customHeight="1">
      <c r="A55" s="9"/>
      <c r="B55" s="9"/>
      <c r="C55" s="10"/>
      <c r="D55" s="10"/>
      <c r="E55" s="116"/>
      <c r="F55" s="10"/>
    </row>
  </sheetData>
  <sortState ref="A6:F54">
    <sortCondition ref="E6:E54"/>
  </sortState>
  <mergeCells count="6">
    <mergeCell ref="A1:F1"/>
    <mergeCell ref="A2:F2"/>
    <mergeCell ref="B3:C3"/>
    <mergeCell ref="E3:F3"/>
    <mergeCell ref="B4:C4"/>
    <mergeCell ref="E4:F4"/>
  </mergeCells>
  <phoneticPr fontId="37" type="noConversion"/>
  <printOptions horizontalCentered="1" gridLines="1"/>
  <pageMargins left="0.7086111307144165" right="0.7086111307144165" top="0.74763888120651245" bottom="0.74763888120651245" header="0" footer="0"/>
  <pageSetup paperSize="9" scale="66" fitToWidth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6"/>
  <sheetViews>
    <sheetView showGridLines="0" view="pageBreakPreview" zoomScale="130" zoomScaleNormal="130" zoomScaleSheetLayoutView="130" workbookViewId="0">
      <selection sqref="A1:F1"/>
    </sheetView>
  </sheetViews>
  <sheetFormatPr defaultColWidth="12.54296875" defaultRowHeight="15.75" customHeight="1"/>
  <cols>
    <col min="4" max="4" width="25.26953125" style="2" customWidth="1"/>
    <col min="5" max="5" width="12.7265625" style="2" bestFit="1" customWidth="1"/>
  </cols>
  <sheetData>
    <row r="1" spans="1:6" ht="21">
      <c r="A1" s="194" t="s">
        <v>34</v>
      </c>
      <c r="B1" s="195"/>
      <c r="C1" s="195"/>
      <c r="D1" s="195"/>
      <c r="E1" s="195"/>
      <c r="F1" s="195"/>
    </row>
    <row r="2" spans="1:6" ht="17.5">
      <c r="A2" s="196" t="s">
        <v>114</v>
      </c>
      <c r="B2" s="176"/>
      <c r="C2" s="176"/>
      <c r="D2" s="176"/>
      <c r="E2" s="176"/>
      <c r="F2" s="176"/>
    </row>
    <row r="3" spans="1:6" ht="15">
      <c r="A3" s="3" t="s">
        <v>14</v>
      </c>
      <c r="B3" s="197" t="s">
        <v>61</v>
      </c>
      <c r="C3" s="176"/>
      <c r="D3" s="4" t="s">
        <v>10</v>
      </c>
      <c r="E3" s="197" t="s">
        <v>332</v>
      </c>
      <c r="F3" s="176"/>
    </row>
    <row r="4" spans="1:6" ht="15">
      <c r="A4" s="3" t="s">
        <v>68</v>
      </c>
      <c r="B4" s="197" t="s">
        <v>18</v>
      </c>
      <c r="C4" s="176"/>
      <c r="D4" s="4" t="s">
        <v>80</v>
      </c>
      <c r="E4" s="197" t="s">
        <v>3</v>
      </c>
      <c r="F4" s="176"/>
    </row>
    <row r="5" spans="1:6" ht="21" customHeight="1">
      <c r="A5" s="5" t="s">
        <v>299</v>
      </c>
      <c r="B5" s="11" t="s">
        <v>1</v>
      </c>
      <c r="C5" s="12" t="s">
        <v>2</v>
      </c>
      <c r="D5" s="12" t="s">
        <v>310</v>
      </c>
      <c r="E5" s="12" t="s">
        <v>135</v>
      </c>
      <c r="F5" s="12" t="s">
        <v>314</v>
      </c>
    </row>
    <row r="6" spans="1:6" ht="21" customHeight="1">
      <c r="A6" s="7">
        <v>1</v>
      </c>
      <c r="B6" s="7">
        <v>129</v>
      </c>
      <c r="C6" s="8" t="s">
        <v>315</v>
      </c>
      <c r="D6" s="8" t="s">
        <v>23</v>
      </c>
      <c r="E6" s="115">
        <v>2.4525462962962964E-2</v>
      </c>
      <c r="F6" s="8"/>
    </row>
    <row r="7" spans="1:6" ht="21" customHeight="1">
      <c r="A7" s="9">
        <v>2</v>
      </c>
      <c r="B7" s="9">
        <v>126</v>
      </c>
      <c r="C7" s="10" t="s">
        <v>316</v>
      </c>
      <c r="D7" s="10" t="s">
        <v>27</v>
      </c>
      <c r="E7" s="116">
        <v>2.494212962962963E-2</v>
      </c>
      <c r="F7" s="10"/>
    </row>
    <row r="8" spans="1:6" ht="21" customHeight="1">
      <c r="A8" s="9">
        <v>3</v>
      </c>
      <c r="B8" s="9">
        <v>125</v>
      </c>
      <c r="C8" s="10" t="s">
        <v>300</v>
      </c>
      <c r="D8" s="10" t="s">
        <v>27</v>
      </c>
      <c r="E8" s="116">
        <v>2.5520833333333333E-2</v>
      </c>
      <c r="F8" s="10"/>
    </row>
    <row r="9" spans="1:6" ht="21" customHeight="1">
      <c r="A9" s="9">
        <v>4</v>
      </c>
      <c r="B9" s="9">
        <v>128</v>
      </c>
      <c r="C9" s="10" t="s">
        <v>298</v>
      </c>
      <c r="D9" s="10" t="s">
        <v>23</v>
      </c>
      <c r="E9" s="116">
        <v>2.5624999999999998E-2</v>
      </c>
      <c r="F9" s="10"/>
    </row>
    <row r="10" spans="1:6" ht="21" customHeight="1">
      <c r="A10" s="9">
        <v>5</v>
      </c>
      <c r="B10" s="9">
        <v>127</v>
      </c>
      <c r="C10" s="10" t="s">
        <v>313</v>
      </c>
      <c r="D10" s="10" t="s">
        <v>23</v>
      </c>
      <c r="E10" s="116">
        <v>2.5949074074074076E-2</v>
      </c>
      <c r="F10" s="10"/>
    </row>
    <row r="11" spans="1:6" ht="21" customHeight="1">
      <c r="A11" s="9">
        <v>6</v>
      </c>
      <c r="B11" s="9">
        <v>110</v>
      </c>
      <c r="C11" s="10" t="s">
        <v>119</v>
      </c>
      <c r="D11" s="10" t="s">
        <v>28</v>
      </c>
      <c r="E11" s="116">
        <v>2.599537037037037E-2</v>
      </c>
      <c r="F11" s="10"/>
    </row>
    <row r="12" spans="1:6" ht="21" customHeight="1">
      <c r="A12" s="9">
        <v>7</v>
      </c>
      <c r="B12" s="9">
        <v>112</v>
      </c>
      <c r="C12" s="10" t="s">
        <v>171</v>
      </c>
      <c r="D12" s="10" t="s">
        <v>24</v>
      </c>
      <c r="E12" s="116">
        <v>2.627314814814815E-2</v>
      </c>
      <c r="F12" s="10"/>
    </row>
    <row r="13" spans="1:6" ht="21" customHeight="1">
      <c r="A13" s="9">
        <v>8</v>
      </c>
      <c r="B13" s="9">
        <v>119</v>
      </c>
      <c r="C13" s="10" t="s">
        <v>137</v>
      </c>
      <c r="D13" s="10" t="s">
        <v>21</v>
      </c>
      <c r="E13" s="116">
        <v>2.6400462962962962E-2</v>
      </c>
      <c r="F13" s="10"/>
    </row>
    <row r="14" spans="1:6" ht="21" customHeight="1">
      <c r="A14" s="9">
        <v>9</v>
      </c>
      <c r="B14" s="9">
        <v>123</v>
      </c>
      <c r="C14" s="10" t="s">
        <v>141</v>
      </c>
      <c r="D14" s="10" t="s">
        <v>27</v>
      </c>
      <c r="E14" s="116">
        <v>2.6574074074074073E-2</v>
      </c>
      <c r="F14" s="10"/>
    </row>
    <row r="15" spans="1:6" ht="21" customHeight="1">
      <c r="A15" s="9">
        <v>10</v>
      </c>
      <c r="B15" s="9">
        <v>130</v>
      </c>
      <c r="C15" s="10" t="s">
        <v>154</v>
      </c>
      <c r="D15" s="10" t="s">
        <v>23</v>
      </c>
      <c r="E15" s="116">
        <v>2.6712962962962963E-2</v>
      </c>
      <c r="F15" s="10"/>
    </row>
    <row r="16" spans="1:6" ht="21" customHeight="1">
      <c r="A16" s="9">
        <v>11</v>
      </c>
      <c r="B16" s="9">
        <v>115</v>
      </c>
      <c r="C16" s="10" t="s">
        <v>128</v>
      </c>
      <c r="D16" s="10" t="s">
        <v>24</v>
      </c>
      <c r="E16" s="116">
        <v>2.704861111111111E-2</v>
      </c>
      <c r="F16" s="10"/>
    </row>
    <row r="17" spans="1:6" ht="21" customHeight="1">
      <c r="A17" s="9">
        <v>12</v>
      </c>
      <c r="B17" s="9">
        <v>102</v>
      </c>
      <c r="C17" s="10" t="s">
        <v>160</v>
      </c>
      <c r="D17" s="10" t="s">
        <v>26</v>
      </c>
      <c r="E17" s="116">
        <v>2.7349537037037037E-2</v>
      </c>
      <c r="F17" s="10"/>
    </row>
    <row r="18" spans="1:6" ht="21" customHeight="1">
      <c r="A18" s="9">
        <v>13</v>
      </c>
      <c r="B18" s="9">
        <v>124</v>
      </c>
      <c r="C18" s="10" t="s">
        <v>124</v>
      </c>
      <c r="D18" s="10" t="s">
        <v>27</v>
      </c>
      <c r="E18" s="116">
        <v>2.7384259259259261E-2</v>
      </c>
      <c r="F18" s="10"/>
    </row>
    <row r="19" spans="1:6" ht="21" customHeight="1">
      <c r="A19" s="9">
        <v>14</v>
      </c>
      <c r="B19" s="9">
        <v>101</v>
      </c>
      <c r="C19" s="10" t="s">
        <v>117</v>
      </c>
      <c r="D19" s="10" t="s">
        <v>26</v>
      </c>
      <c r="E19" s="116">
        <v>2.7673611111111111E-2</v>
      </c>
      <c r="F19" s="10"/>
    </row>
    <row r="20" spans="1:6" ht="21" customHeight="1">
      <c r="A20" s="9">
        <v>15</v>
      </c>
      <c r="B20" s="9">
        <v>116</v>
      </c>
      <c r="C20" s="10" t="s">
        <v>165</v>
      </c>
      <c r="D20" s="10" t="s">
        <v>82</v>
      </c>
      <c r="E20" s="116">
        <v>2.7719907407407408E-2</v>
      </c>
      <c r="F20" s="10"/>
    </row>
    <row r="21" spans="1:6" ht="21" customHeight="1">
      <c r="A21" s="9">
        <v>16</v>
      </c>
      <c r="B21" s="7">
        <v>108</v>
      </c>
      <c r="C21" s="8" t="s">
        <v>181</v>
      </c>
      <c r="D21" s="8" t="s">
        <v>28</v>
      </c>
      <c r="E21" s="115">
        <v>2.7731481481481482E-2</v>
      </c>
      <c r="F21" s="8"/>
    </row>
    <row r="22" spans="1:6" ht="21" customHeight="1">
      <c r="A22" s="9">
        <v>17</v>
      </c>
      <c r="B22" s="9">
        <v>107</v>
      </c>
      <c r="C22" s="10" t="s">
        <v>158</v>
      </c>
      <c r="D22" s="10" t="s">
        <v>28</v>
      </c>
      <c r="E22" s="116">
        <v>2.7789351851851853E-2</v>
      </c>
      <c r="F22" s="10"/>
    </row>
    <row r="23" spans="1:6" ht="21" customHeight="1">
      <c r="A23" s="9">
        <v>18</v>
      </c>
      <c r="B23" s="9">
        <v>131</v>
      </c>
      <c r="C23" s="10" t="s">
        <v>150</v>
      </c>
      <c r="D23" s="10" t="s">
        <v>23</v>
      </c>
      <c r="E23" s="116">
        <v>2.8043981481481482E-2</v>
      </c>
      <c r="F23" s="10"/>
    </row>
    <row r="24" spans="1:6" ht="21" customHeight="1">
      <c r="A24" s="9">
        <v>19</v>
      </c>
      <c r="B24" s="9">
        <v>106</v>
      </c>
      <c r="C24" s="132" t="s">
        <v>259</v>
      </c>
      <c r="D24" s="10" t="s">
        <v>26</v>
      </c>
      <c r="E24" s="116">
        <v>2.8217592592592593E-2</v>
      </c>
      <c r="F24" s="10"/>
    </row>
    <row r="25" spans="1:6" ht="21" customHeight="1">
      <c r="A25" s="9">
        <v>20</v>
      </c>
      <c r="B25" s="9">
        <v>113</v>
      </c>
      <c r="C25" s="10" t="s">
        <v>123</v>
      </c>
      <c r="D25" s="10" t="s">
        <v>24</v>
      </c>
      <c r="E25" s="116">
        <v>2.8321759259259258E-2</v>
      </c>
      <c r="F25" s="10"/>
    </row>
    <row r="26" spans="1:6" ht="21" customHeight="1">
      <c r="A26" s="9">
        <v>21</v>
      </c>
      <c r="B26" s="9">
        <v>114</v>
      </c>
      <c r="C26" s="10" t="s">
        <v>129</v>
      </c>
      <c r="D26" s="10" t="s">
        <v>24</v>
      </c>
      <c r="E26" s="116">
        <v>2.9016203703703704E-2</v>
      </c>
      <c r="F26" s="10"/>
    </row>
    <row r="27" spans="1:6" ht="21" customHeight="1">
      <c r="A27" s="9">
        <v>22</v>
      </c>
      <c r="B27" s="9">
        <v>122</v>
      </c>
      <c r="C27" s="10" t="s">
        <v>161</v>
      </c>
      <c r="D27" s="10" t="s">
        <v>21</v>
      </c>
      <c r="E27" s="116">
        <v>2.9363425925925925E-2</v>
      </c>
      <c r="F27" s="10"/>
    </row>
    <row r="28" spans="1:6" ht="21" customHeight="1">
      <c r="A28" s="9">
        <v>23</v>
      </c>
      <c r="B28" s="9">
        <v>118</v>
      </c>
      <c r="C28" s="10" t="s">
        <v>175</v>
      </c>
      <c r="D28" s="10" t="s">
        <v>21</v>
      </c>
      <c r="E28" s="116">
        <v>2.974537037037037E-2</v>
      </c>
      <c r="F28" s="10"/>
    </row>
    <row r="29" spans="1:6" ht="21" customHeight="1">
      <c r="A29" s="9">
        <v>24</v>
      </c>
      <c r="B29" s="9">
        <v>103</v>
      </c>
      <c r="C29" s="10" t="s">
        <v>170</v>
      </c>
      <c r="D29" s="10" t="s">
        <v>26</v>
      </c>
      <c r="E29" s="116">
        <v>2.9942129629629631E-2</v>
      </c>
      <c r="F29" s="10"/>
    </row>
    <row r="30" spans="1:6" ht="21" customHeight="1">
      <c r="A30" s="9">
        <v>25</v>
      </c>
      <c r="B30" s="9">
        <v>109</v>
      </c>
      <c r="C30" s="10" t="s">
        <v>147</v>
      </c>
      <c r="D30" s="10" t="s">
        <v>28</v>
      </c>
      <c r="E30" s="116">
        <v>3.1226851851851853E-2</v>
      </c>
      <c r="F30" s="10"/>
    </row>
    <row r="31" spans="1:6" ht="21" customHeight="1">
      <c r="A31" s="9">
        <v>26</v>
      </c>
      <c r="B31" s="9">
        <v>105</v>
      </c>
      <c r="C31" s="10" t="s">
        <v>169</v>
      </c>
      <c r="D31" s="10" t="s">
        <v>26</v>
      </c>
      <c r="E31" s="116">
        <v>3.1307870370370368E-2</v>
      </c>
      <c r="F31" s="10"/>
    </row>
    <row r="32" spans="1:6" ht="21" customHeight="1">
      <c r="A32" s="9"/>
      <c r="B32" s="9">
        <v>117</v>
      </c>
      <c r="C32" s="10" t="s">
        <v>174</v>
      </c>
      <c r="D32" s="10" t="s">
        <v>82</v>
      </c>
      <c r="E32" s="116" t="s">
        <v>126</v>
      </c>
      <c r="F32" s="10"/>
    </row>
    <row r="33" spans="1:6" ht="21" customHeight="1">
      <c r="A33" s="9"/>
      <c r="B33" s="9">
        <v>104</v>
      </c>
      <c r="C33" s="10" t="s">
        <v>187</v>
      </c>
      <c r="D33" s="10" t="s">
        <v>26</v>
      </c>
      <c r="E33" s="116" t="s">
        <v>125</v>
      </c>
      <c r="F33" s="10"/>
    </row>
    <row r="34" spans="1:6" ht="21" customHeight="1">
      <c r="A34" s="9"/>
      <c r="B34" s="9">
        <v>111</v>
      </c>
      <c r="C34" s="10" t="s">
        <v>207</v>
      </c>
      <c r="D34" s="10" t="s">
        <v>28</v>
      </c>
      <c r="E34" s="116" t="s">
        <v>125</v>
      </c>
      <c r="F34" s="10"/>
    </row>
    <row r="35" spans="1:6" ht="21" customHeight="1">
      <c r="A35" s="9"/>
      <c r="B35" s="9">
        <v>120</v>
      </c>
      <c r="C35" s="10" t="s">
        <v>164</v>
      </c>
      <c r="D35" s="10" t="s">
        <v>21</v>
      </c>
      <c r="E35" s="116" t="s">
        <v>125</v>
      </c>
      <c r="F35" s="10"/>
    </row>
    <row r="36" spans="1:6" ht="21" customHeight="1">
      <c r="A36" s="9"/>
      <c r="B36" s="9">
        <v>121</v>
      </c>
      <c r="C36" s="10" t="s">
        <v>192</v>
      </c>
      <c r="D36" s="10" t="s">
        <v>21</v>
      </c>
      <c r="E36" s="116" t="s">
        <v>125</v>
      </c>
      <c r="F36" s="10"/>
    </row>
  </sheetData>
  <sortState ref="B6:F36">
    <sortCondition ref="E6:E36"/>
  </sortState>
  <mergeCells count="6">
    <mergeCell ref="A1:F1"/>
    <mergeCell ref="A2:F2"/>
    <mergeCell ref="B3:C3"/>
    <mergeCell ref="E3:F3"/>
    <mergeCell ref="B4:C4"/>
    <mergeCell ref="E4:F4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portrait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F63"/>
  <sheetViews>
    <sheetView showGridLines="0" view="pageBreakPreview" zoomScale="130" zoomScaleNormal="130" zoomScaleSheetLayoutView="130" workbookViewId="0">
      <pane ySplit="5" topLeftCell="A6" activePane="bottomLeft" state="frozen"/>
      <selection pane="bottomLeft" sqref="A1:F1"/>
    </sheetView>
  </sheetViews>
  <sheetFormatPr defaultColWidth="12.54296875" defaultRowHeight="15.75" customHeight="1"/>
  <cols>
    <col min="4" max="4" width="25.26953125" style="2" customWidth="1"/>
    <col min="5" max="5" width="12.7265625" style="2" bestFit="1" customWidth="1"/>
    <col min="6" max="6" width="12.54296875" style="2" customWidth="1"/>
  </cols>
  <sheetData>
    <row r="1" spans="1:6" ht="21">
      <c r="A1" s="194" t="s">
        <v>34</v>
      </c>
      <c r="B1" s="195"/>
      <c r="C1" s="195"/>
      <c r="D1" s="195"/>
      <c r="E1" s="195"/>
      <c r="F1" s="195"/>
    </row>
    <row r="2" spans="1:6" ht="17.5">
      <c r="A2" s="196" t="s">
        <v>114</v>
      </c>
      <c r="B2" s="176"/>
      <c r="C2" s="176"/>
      <c r="D2" s="176"/>
      <c r="E2" s="176"/>
      <c r="F2" s="176"/>
    </row>
    <row r="3" spans="1:6" ht="15">
      <c r="A3" s="3" t="s">
        <v>14</v>
      </c>
      <c r="B3" s="197" t="s">
        <v>66</v>
      </c>
      <c r="C3" s="176"/>
      <c r="D3" s="4" t="s">
        <v>10</v>
      </c>
      <c r="E3" s="197" t="s">
        <v>331</v>
      </c>
      <c r="F3" s="176"/>
    </row>
    <row r="4" spans="1:6" ht="15">
      <c r="A4" s="3" t="s">
        <v>68</v>
      </c>
      <c r="B4" s="197" t="s">
        <v>17</v>
      </c>
      <c r="C4" s="176"/>
      <c r="D4" s="4" t="s">
        <v>80</v>
      </c>
      <c r="E4" s="197" t="s">
        <v>3</v>
      </c>
      <c r="F4" s="176"/>
    </row>
    <row r="5" spans="1:6" ht="21" customHeight="1">
      <c r="A5" s="5" t="s">
        <v>299</v>
      </c>
      <c r="B5" s="5" t="s">
        <v>1</v>
      </c>
      <c r="C5" s="6" t="s">
        <v>2</v>
      </c>
      <c r="D5" s="6" t="s">
        <v>310</v>
      </c>
      <c r="E5" s="6" t="s">
        <v>135</v>
      </c>
      <c r="F5" s="6" t="s">
        <v>314</v>
      </c>
    </row>
    <row r="6" spans="1:6" ht="21" customHeight="1">
      <c r="A6" s="7">
        <v>1</v>
      </c>
      <c r="B6" s="7">
        <v>221</v>
      </c>
      <c r="C6" s="8" t="s">
        <v>210</v>
      </c>
      <c r="D6" s="8" t="s">
        <v>81</v>
      </c>
      <c r="E6" s="115">
        <v>1.1458333333333334E-2</v>
      </c>
      <c r="F6" s="8"/>
    </row>
    <row r="7" spans="1:6" ht="21" customHeight="1">
      <c r="A7" s="9">
        <v>2</v>
      </c>
      <c r="B7" s="9">
        <v>208</v>
      </c>
      <c r="C7" s="10" t="s">
        <v>100</v>
      </c>
      <c r="D7" s="10" t="s">
        <v>85</v>
      </c>
      <c r="E7" s="116">
        <v>1.1516203703703702E-2</v>
      </c>
      <c r="F7" s="10"/>
    </row>
    <row r="8" spans="1:6" ht="21" customHeight="1">
      <c r="A8" s="9">
        <v>3</v>
      </c>
      <c r="B8" s="9">
        <v>258</v>
      </c>
      <c r="C8" s="10" t="s">
        <v>214</v>
      </c>
      <c r="D8" s="10" t="s">
        <v>97</v>
      </c>
      <c r="E8" s="116">
        <v>1.1527777777777777E-2</v>
      </c>
      <c r="F8" s="10"/>
    </row>
    <row r="9" spans="1:6" ht="21" customHeight="1">
      <c r="A9" s="9">
        <v>4</v>
      </c>
      <c r="B9" s="9">
        <v>216</v>
      </c>
      <c r="C9" s="10" t="s">
        <v>218</v>
      </c>
      <c r="D9" s="10" t="s">
        <v>31</v>
      </c>
      <c r="E9" s="116">
        <v>1.1539351851851851E-2</v>
      </c>
      <c r="F9" s="10"/>
    </row>
    <row r="10" spans="1:6" ht="21" customHeight="1">
      <c r="A10" s="9">
        <v>5</v>
      </c>
      <c r="B10" s="9">
        <v>206</v>
      </c>
      <c r="C10" s="10" t="s">
        <v>217</v>
      </c>
      <c r="D10" s="10" t="s">
        <v>85</v>
      </c>
      <c r="E10" s="116">
        <v>1.1643518518518518E-2</v>
      </c>
      <c r="F10" s="10"/>
    </row>
    <row r="11" spans="1:6" ht="21" customHeight="1">
      <c r="A11" s="9">
        <v>6</v>
      </c>
      <c r="B11" s="9">
        <v>210</v>
      </c>
      <c r="C11" s="10" t="s">
        <v>219</v>
      </c>
      <c r="D11" s="10" t="s">
        <v>85</v>
      </c>
      <c r="E11" s="116">
        <v>1.1689814814814814E-2</v>
      </c>
      <c r="F11" s="10"/>
    </row>
    <row r="12" spans="1:6" ht="21" customHeight="1">
      <c r="A12" s="9">
        <v>7</v>
      </c>
      <c r="B12" s="9">
        <v>226</v>
      </c>
      <c r="C12" s="10" t="s">
        <v>233</v>
      </c>
      <c r="D12" s="10" t="s">
        <v>78</v>
      </c>
      <c r="E12" s="116">
        <v>1.1712962962962965E-2</v>
      </c>
      <c r="F12" s="10"/>
    </row>
    <row r="13" spans="1:6" ht="21" customHeight="1">
      <c r="A13" s="9">
        <v>8</v>
      </c>
      <c r="B13" s="9">
        <v>253</v>
      </c>
      <c r="C13" s="10" t="s">
        <v>186</v>
      </c>
      <c r="D13" s="10" t="s">
        <v>76</v>
      </c>
      <c r="E13" s="116">
        <v>1.1736111111111109E-2</v>
      </c>
      <c r="F13" s="10"/>
    </row>
    <row r="14" spans="1:6" ht="21" customHeight="1">
      <c r="A14" s="9">
        <v>9</v>
      </c>
      <c r="B14" s="9">
        <v>248</v>
      </c>
      <c r="C14" s="10" t="s">
        <v>213</v>
      </c>
      <c r="D14" s="10" t="s">
        <v>73</v>
      </c>
      <c r="E14" s="116">
        <v>1.1828703703703704E-2</v>
      </c>
      <c r="F14" s="10"/>
    </row>
    <row r="15" spans="1:6" ht="21" customHeight="1">
      <c r="A15" s="9">
        <v>10</v>
      </c>
      <c r="B15" s="9">
        <v>211</v>
      </c>
      <c r="C15" s="10" t="s">
        <v>191</v>
      </c>
      <c r="D15" s="10" t="s">
        <v>77</v>
      </c>
      <c r="E15" s="116">
        <v>1.1851851851851851E-2</v>
      </c>
      <c r="F15" s="10"/>
    </row>
    <row r="16" spans="1:6" ht="21" customHeight="1">
      <c r="A16" s="9">
        <v>11</v>
      </c>
      <c r="B16" s="9">
        <v>201</v>
      </c>
      <c r="C16" s="10" t="s">
        <v>269</v>
      </c>
      <c r="D16" s="10" t="s">
        <v>43</v>
      </c>
      <c r="E16" s="116">
        <v>1.1863425925925925E-2</v>
      </c>
      <c r="F16" s="10"/>
    </row>
    <row r="17" spans="1:6" ht="21" customHeight="1">
      <c r="A17" s="9">
        <v>12</v>
      </c>
      <c r="B17" s="9">
        <v>254</v>
      </c>
      <c r="C17" s="10" t="s">
        <v>227</v>
      </c>
      <c r="D17" s="10" t="s">
        <v>76</v>
      </c>
      <c r="E17" s="116">
        <v>1.1921296296296298E-2</v>
      </c>
      <c r="F17" s="10"/>
    </row>
    <row r="18" spans="1:6" ht="21" customHeight="1">
      <c r="A18" s="9">
        <v>13</v>
      </c>
      <c r="B18" s="9">
        <v>215</v>
      </c>
      <c r="C18" s="10" t="s">
        <v>237</v>
      </c>
      <c r="D18" s="10" t="s">
        <v>31</v>
      </c>
      <c r="E18" s="116">
        <v>1.1967592592592592E-2</v>
      </c>
      <c r="F18" s="10"/>
    </row>
    <row r="19" spans="1:6" ht="21" customHeight="1">
      <c r="A19" s="9">
        <v>14</v>
      </c>
      <c r="B19" s="9">
        <v>217</v>
      </c>
      <c r="C19" s="10" t="s">
        <v>194</v>
      </c>
      <c r="D19" s="10" t="s">
        <v>31</v>
      </c>
      <c r="E19" s="116">
        <v>1.1990740740740739E-2</v>
      </c>
      <c r="F19" s="10"/>
    </row>
    <row r="20" spans="1:6" ht="21" customHeight="1">
      <c r="A20" s="9">
        <v>15</v>
      </c>
      <c r="B20" s="9">
        <v>224</v>
      </c>
      <c r="C20" s="10" t="s">
        <v>240</v>
      </c>
      <c r="D20" s="10" t="s">
        <v>78</v>
      </c>
      <c r="E20" s="116">
        <v>1.2002314814814815E-2</v>
      </c>
      <c r="F20" s="10"/>
    </row>
    <row r="21" spans="1:6" ht="21" customHeight="1">
      <c r="A21" s="9">
        <v>16</v>
      </c>
      <c r="B21" s="9">
        <v>257</v>
      </c>
      <c r="C21" s="10" t="s">
        <v>216</v>
      </c>
      <c r="D21" s="10" t="s">
        <v>76</v>
      </c>
      <c r="E21" s="116">
        <v>1.2048611111111112E-2</v>
      </c>
      <c r="F21" s="10"/>
    </row>
    <row r="22" spans="1:6" ht="21" customHeight="1">
      <c r="A22" s="9">
        <v>17</v>
      </c>
      <c r="B22" s="9">
        <v>204</v>
      </c>
      <c r="C22" s="10" t="s">
        <v>239</v>
      </c>
      <c r="D22" s="10" t="s">
        <v>85</v>
      </c>
      <c r="E22" s="116">
        <v>1.207175925925926E-2</v>
      </c>
      <c r="F22" s="10"/>
    </row>
    <row r="23" spans="1:6" ht="21" customHeight="1">
      <c r="A23" s="9">
        <v>18</v>
      </c>
      <c r="B23" s="9">
        <v>214</v>
      </c>
      <c r="C23" s="10" t="s">
        <v>219</v>
      </c>
      <c r="D23" s="10" t="s">
        <v>77</v>
      </c>
      <c r="E23" s="116">
        <v>1.2164351851851852E-2</v>
      </c>
      <c r="F23" s="10"/>
    </row>
    <row r="24" spans="1:6" ht="21" customHeight="1">
      <c r="A24" s="9">
        <v>19</v>
      </c>
      <c r="B24" s="9">
        <v>212</v>
      </c>
      <c r="C24" s="10" t="s">
        <v>223</v>
      </c>
      <c r="D24" s="10" t="s">
        <v>77</v>
      </c>
      <c r="E24" s="116">
        <v>1.2199074074074072E-2</v>
      </c>
      <c r="F24" s="10"/>
    </row>
    <row r="25" spans="1:6" ht="21" customHeight="1">
      <c r="A25" s="9">
        <v>20</v>
      </c>
      <c r="B25" s="9">
        <v>207</v>
      </c>
      <c r="C25" s="10" t="s">
        <v>178</v>
      </c>
      <c r="D25" s="10" t="s">
        <v>85</v>
      </c>
      <c r="E25" s="116">
        <v>1.224537037037037E-2</v>
      </c>
      <c r="F25" s="10"/>
    </row>
    <row r="26" spans="1:6" ht="21" customHeight="1">
      <c r="A26" s="9">
        <v>21</v>
      </c>
      <c r="B26" s="9">
        <v>209</v>
      </c>
      <c r="C26" s="10" t="s">
        <v>205</v>
      </c>
      <c r="D26" s="10" t="s">
        <v>85</v>
      </c>
      <c r="E26" s="116">
        <v>1.2256944444444444E-2</v>
      </c>
      <c r="F26" s="10"/>
    </row>
    <row r="27" spans="1:6" ht="21" customHeight="1">
      <c r="A27" s="9">
        <v>22</v>
      </c>
      <c r="B27" s="9">
        <v>225</v>
      </c>
      <c r="C27" s="10" t="s">
        <v>180</v>
      </c>
      <c r="D27" s="10" t="s">
        <v>78</v>
      </c>
      <c r="E27" s="116">
        <v>1.230324074074074E-2</v>
      </c>
      <c r="F27" s="10"/>
    </row>
    <row r="28" spans="1:6" ht="21" customHeight="1">
      <c r="A28" s="9">
        <v>23</v>
      </c>
      <c r="B28" s="9">
        <v>218</v>
      </c>
      <c r="C28" s="10" t="s">
        <v>245</v>
      </c>
      <c r="D28" s="10" t="s">
        <v>31</v>
      </c>
      <c r="E28" s="116">
        <v>1.2395833333333335E-2</v>
      </c>
      <c r="F28" s="10"/>
    </row>
    <row r="29" spans="1:6" ht="21" customHeight="1">
      <c r="A29" s="9">
        <v>24</v>
      </c>
      <c r="B29" s="9">
        <v>233</v>
      </c>
      <c r="C29" s="10" t="s">
        <v>246</v>
      </c>
      <c r="D29" s="10" t="s">
        <v>108</v>
      </c>
      <c r="E29" s="116">
        <v>1.2407407407407409E-2</v>
      </c>
      <c r="F29" s="10"/>
    </row>
    <row r="30" spans="1:6" ht="21" customHeight="1">
      <c r="A30" s="9">
        <v>25</v>
      </c>
      <c r="B30" s="9">
        <v>251</v>
      </c>
      <c r="C30" s="10" t="s">
        <v>234</v>
      </c>
      <c r="D30" s="10" t="s">
        <v>73</v>
      </c>
      <c r="E30" s="116">
        <v>1.2430555555555554E-2</v>
      </c>
      <c r="F30" s="10"/>
    </row>
    <row r="31" spans="1:6" ht="21" customHeight="1">
      <c r="A31" s="9">
        <v>26</v>
      </c>
      <c r="B31" s="9">
        <v>252</v>
      </c>
      <c r="C31" s="10" t="s">
        <v>279</v>
      </c>
      <c r="D31" s="10" t="s">
        <v>76</v>
      </c>
      <c r="E31" s="116">
        <v>1.2465277777777777E-2</v>
      </c>
      <c r="F31" s="10"/>
    </row>
    <row r="32" spans="1:6" ht="21" customHeight="1">
      <c r="A32" s="9">
        <v>27</v>
      </c>
      <c r="B32" s="9">
        <v>202</v>
      </c>
      <c r="C32" s="10" t="s">
        <v>211</v>
      </c>
      <c r="D32" s="10" t="s">
        <v>43</v>
      </c>
      <c r="E32" s="116">
        <v>1.2488425925925925E-2</v>
      </c>
      <c r="F32" s="10"/>
    </row>
    <row r="33" spans="1:6" ht="21" customHeight="1">
      <c r="A33" s="9">
        <v>28</v>
      </c>
      <c r="B33" s="9">
        <v>222</v>
      </c>
      <c r="C33" s="10" t="s">
        <v>228</v>
      </c>
      <c r="D33" s="10" t="s">
        <v>81</v>
      </c>
      <c r="E33" s="116">
        <v>1.2546296296296297E-2</v>
      </c>
      <c r="F33" s="10"/>
    </row>
    <row r="34" spans="1:6" ht="21" customHeight="1">
      <c r="A34" s="9">
        <v>29</v>
      </c>
      <c r="B34" s="9">
        <v>250</v>
      </c>
      <c r="C34" s="132" t="s">
        <v>266</v>
      </c>
      <c r="D34" s="10" t="s">
        <v>73</v>
      </c>
      <c r="E34" s="116">
        <v>1.255787037037037E-2</v>
      </c>
      <c r="F34" s="10"/>
    </row>
    <row r="35" spans="1:6" ht="21" customHeight="1">
      <c r="A35" s="9">
        <v>30</v>
      </c>
      <c r="B35" s="9">
        <v>230</v>
      </c>
      <c r="C35" s="10" t="s">
        <v>251</v>
      </c>
      <c r="D35" s="10" t="s">
        <v>95</v>
      </c>
      <c r="E35" s="116">
        <v>1.2638888888888889E-2</v>
      </c>
      <c r="F35" s="10"/>
    </row>
    <row r="36" spans="1:6" ht="21" customHeight="1">
      <c r="A36" s="9">
        <v>31</v>
      </c>
      <c r="B36" s="9">
        <v>232</v>
      </c>
      <c r="C36" s="125" t="s">
        <v>232</v>
      </c>
      <c r="D36" s="125" t="s">
        <v>108</v>
      </c>
      <c r="E36" s="116">
        <v>1.269675925925926E-2</v>
      </c>
      <c r="F36" s="126"/>
    </row>
    <row r="37" spans="1:6" ht="21" customHeight="1">
      <c r="A37" s="9">
        <v>32</v>
      </c>
      <c r="B37" s="9">
        <v>255</v>
      </c>
      <c r="C37" s="125" t="s">
        <v>230</v>
      </c>
      <c r="D37" s="125" t="s">
        <v>76</v>
      </c>
      <c r="E37" s="116">
        <v>1.2766203703703703E-2</v>
      </c>
      <c r="F37" s="126"/>
    </row>
    <row r="38" spans="1:6" ht="21" customHeight="1">
      <c r="A38" s="9">
        <v>33</v>
      </c>
      <c r="B38" s="9">
        <v>228</v>
      </c>
      <c r="C38" s="133" t="s">
        <v>277</v>
      </c>
      <c r="D38" s="125" t="s">
        <v>95</v>
      </c>
      <c r="E38" s="116">
        <v>1.2812499999999999E-2</v>
      </c>
      <c r="F38" s="126"/>
    </row>
    <row r="39" spans="1:6" ht="21" customHeight="1">
      <c r="A39" s="9">
        <v>34</v>
      </c>
      <c r="B39" s="9">
        <v>220</v>
      </c>
      <c r="C39" s="125" t="s">
        <v>249</v>
      </c>
      <c r="D39" s="125" t="s">
        <v>81</v>
      </c>
      <c r="E39" s="116">
        <v>1.2824074074074073E-2</v>
      </c>
      <c r="F39" s="126"/>
    </row>
    <row r="40" spans="1:6" ht="21" customHeight="1">
      <c r="A40" s="9">
        <v>35</v>
      </c>
      <c r="B40" s="9">
        <v>229</v>
      </c>
      <c r="C40" s="125" t="s">
        <v>267</v>
      </c>
      <c r="D40" s="125" t="s">
        <v>95</v>
      </c>
      <c r="E40" s="116">
        <v>1.2858796296296297E-2</v>
      </c>
      <c r="F40" s="126"/>
    </row>
    <row r="41" spans="1:6" ht="21" customHeight="1">
      <c r="A41" s="9">
        <v>36</v>
      </c>
      <c r="B41" s="9">
        <v>205</v>
      </c>
      <c r="C41" s="125" t="s">
        <v>242</v>
      </c>
      <c r="D41" s="125" t="s">
        <v>85</v>
      </c>
      <c r="E41" s="116">
        <v>1.292824074074074E-2</v>
      </c>
      <c r="F41" s="126"/>
    </row>
    <row r="42" spans="1:6" ht="21" customHeight="1">
      <c r="A42" s="9">
        <v>37</v>
      </c>
      <c r="B42" s="9">
        <v>235</v>
      </c>
      <c r="C42" s="125" t="s">
        <v>257</v>
      </c>
      <c r="D42" s="125" t="s">
        <v>108</v>
      </c>
      <c r="E42" s="116">
        <v>1.2939814814814814E-2</v>
      </c>
      <c r="F42" s="126"/>
    </row>
    <row r="43" spans="1:6" ht="21" customHeight="1">
      <c r="A43" s="9">
        <v>38</v>
      </c>
      <c r="B43" s="9">
        <v>256</v>
      </c>
      <c r="C43" s="125" t="s">
        <v>290</v>
      </c>
      <c r="D43" s="125" t="s">
        <v>76</v>
      </c>
      <c r="E43" s="116">
        <v>1.298611111111111E-2</v>
      </c>
      <c r="F43" s="126"/>
    </row>
    <row r="44" spans="1:6" ht="21" customHeight="1">
      <c r="A44" s="9">
        <v>39</v>
      </c>
      <c r="B44" s="9">
        <v>247</v>
      </c>
      <c r="C44" s="127" t="s">
        <v>261</v>
      </c>
      <c r="D44" s="127" t="s">
        <v>73</v>
      </c>
      <c r="E44" s="116">
        <v>1.315972222222222E-2</v>
      </c>
      <c r="F44" s="126"/>
    </row>
    <row r="45" spans="1:6" ht="21" customHeight="1">
      <c r="A45" s="9">
        <v>40</v>
      </c>
      <c r="B45" s="9">
        <v>223</v>
      </c>
      <c r="C45" s="127" t="s">
        <v>268</v>
      </c>
      <c r="D45" s="127" t="s">
        <v>78</v>
      </c>
      <c r="E45" s="116">
        <v>1.3287037037037036E-2</v>
      </c>
      <c r="F45" s="126"/>
    </row>
    <row r="46" spans="1:6" ht="21" customHeight="1">
      <c r="A46" s="9">
        <v>41</v>
      </c>
      <c r="B46" s="9">
        <v>236</v>
      </c>
      <c r="C46" s="127" t="s">
        <v>254</v>
      </c>
      <c r="D46" s="127" t="s">
        <v>108</v>
      </c>
      <c r="E46" s="116">
        <v>1.3333333333333334E-2</v>
      </c>
      <c r="F46" s="126"/>
    </row>
    <row r="47" spans="1:6" ht="21" customHeight="1">
      <c r="A47" s="9">
        <v>42</v>
      </c>
      <c r="B47" s="9">
        <v>231</v>
      </c>
      <c r="C47" s="127" t="s">
        <v>271</v>
      </c>
      <c r="D47" s="127" t="s">
        <v>99</v>
      </c>
      <c r="E47" s="116">
        <v>1.3784722222222224E-2</v>
      </c>
      <c r="F47" s="126"/>
    </row>
    <row r="48" spans="1:6" ht="21" customHeight="1">
      <c r="A48" s="9">
        <v>43</v>
      </c>
      <c r="B48" s="9">
        <v>238</v>
      </c>
      <c r="C48" s="127" t="s">
        <v>252</v>
      </c>
      <c r="D48" s="127" t="s">
        <v>104</v>
      </c>
      <c r="E48" s="116">
        <v>1.3888888888888888E-2</v>
      </c>
      <c r="F48" s="126"/>
    </row>
    <row r="49" spans="1:6" ht="21" customHeight="1">
      <c r="A49" s="9">
        <v>44</v>
      </c>
      <c r="B49" s="9">
        <v>239</v>
      </c>
      <c r="C49" s="228" t="s">
        <v>273</v>
      </c>
      <c r="D49" s="127" t="s">
        <v>104</v>
      </c>
      <c r="E49" s="116">
        <v>1.3946759259259258E-2</v>
      </c>
      <c r="F49" s="126"/>
    </row>
    <row r="50" spans="1:6" ht="21" customHeight="1">
      <c r="A50" s="9">
        <v>45</v>
      </c>
      <c r="B50" s="9">
        <v>249</v>
      </c>
      <c r="C50" s="127" t="s">
        <v>212</v>
      </c>
      <c r="D50" s="127" t="s">
        <v>73</v>
      </c>
      <c r="E50" s="116">
        <v>1.3958333333333335E-2</v>
      </c>
      <c r="F50" s="126"/>
    </row>
    <row r="51" spans="1:6" ht="21" customHeight="1">
      <c r="A51" s="9">
        <v>46</v>
      </c>
      <c r="B51" s="9">
        <v>219</v>
      </c>
      <c r="C51" s="127" t="s">
        <v>248</v>
      </c>
      <c r="D51" s="127" t="s">
        <v>31</v>
      </c>
      <c r="E51" s="116">
        <v>1.4282407407407409E-2</v>
      </c>
      <c r="F51" s="126"/>
    </row>
    <row r="52" spans="1:6" ht="21" customHeight="1">
      <c r="A52" s="9">
        <v>47</v>
      </c>
      <c r="B52" s="9">
        <v>240</v>
      </c>
      <c r="C52" s="127" t="s">
        <v>250</v>
      </c>
      <c r="D52" s="127" t="s">
        <v>104</v>
      </c>
      <c r="E52" s="116">
        <v>1.4363425925925925E-2</v>
      </c>
      <c r="F52" s="126"/>
    </row>
    <row r="53" spans="1:6" ht="21" customHeight="1">
      <c r="A53" s="9">
        <v>48</v>
      </c>
      <c r="B53" s="9">
        <v>227</v>
      </c>
      <c r="C53" s="127" t="s">
        <v>221</v>
      </c>
      <c r="D53" s="127" t="s">
        <v>95</v>
      </c>
      <c r="E53" s="116">
        <v>1.4583333333333332E-2</v>
      </c>
      <c r="F53" s="126"/>
    </row>
    <row r="54" spans="1:6" ht="21" customHeight="1">
      <c r="A54" s="9">
        <v>49</v>
      </c>
      <c r="B54" s="9">
        <v>234</v>
      </c>
      <c r="C54" s="127" t="s">
        <v>283</v>
      </c>
      <c r="D54" s="127" t="s">
        <v>108</v>
      </c>
      <c r="E54" s="116">
        <v>1.4675925925925926E-2</v>
      </c>
      <c r="F54" s="126"/>
    </row>
    <row r="55" spans="1:6" ht="21" customHeight="1">
      <c r="A55" s="9">
        <v>50</v>
      </c>
      <c r="B55" s="9">
        <v>243</v>
      </c>
      <c r="C55" s="127" t="s">
        <v>256</v>
      </c>
      <c r="D55" s="127" t="s">
        <v>104</v>
      </c>
      <c r="E55" s="116">
        <v>1.4872685185185185E-2</v>
      </c>
      <c r="F55" s="126"/>
    </row>
    <row r="56" spans="1:6" ht="21" customHeight="1">
      <c r="A56" s="9">
        <v>51</v>
      </c>
      <c r="B56" s="9">
        <v>242</v>
      </c>
      <c r="C56" s="127" t="s">
        <v>235</v>
      </c>
      <c r="D56" s="127" t="s">
        <v>104</v>
      </c>
      <c r="E56" s="116">
        <v>1.511574074074074E-2</v>
      </c>
      <c r="F56" s="126"/>
    </row>
    <row r="57" spans="1:6" ht="21" customHeight="1">
      <c r="A57" s="9">
        <v>52</v>
      </c>
      <c r="B57" s="9">
        <v>237</v>
      </c>
      <c r="C57" s="127" t="s">
        <v>265</v>
      </c>
      <c r="D57" s="127" t="s">
        <v>104</v>
      </c>
      <c r="E57" s="116">
        <v>1.5358796296296296E-2</v>
      </c>
      <c r="F57" s="126"/>
    </row>
    <row r="58" spans="1:6" ht="21" customHeight="1">
      <c r="A58" s="9">
        <v>53</v>
      </c>
      <c r="B58" s="9">
        <v>241</v>
      </c>
      <c r="C58" s="127" t="s">
        <v>262</v>
      </c>
      <c r="D58" s="127" t="s">
        <v>104</v>
      </c>
      <c r="E58" s="116">
        <v>1.5428240740740741E-2</v>
      </c>
      <c r="F58" s="126"/>
    </row>
    <row r="59" spans="1:6" ht="21" customHeight="1">
      <c r="A59" s="9">
        <v>54</v>
      </c>
      <c r="B59" s="9">
        <v>246</v>
      </c>
      <c r="C59" s="127" t="s">
        <v>243</v>
      </c>
      <c r="D59" s="127" t="s">
        <v>106</v>
      </c>
      <c r="E59" s="116">
        <v>1.5868055555555555E-2</v>
      </c>
      <c r="F59" s="126"/>
    </row>
    <row r="60" spans="1:6" ht="21" customHeight="1">
      <c r="A60" s="9">
        <v>55</v>
      </c>
      <c r="B60" s="128">
        <v>245</v>
      </c>
      <c r="C60" s="129" t="s">
        <v>225</v>
      </c>
      <c r="D60" s="129" t="s">
        <v>106</v>
      </c>
      <c r="E60" s="116">
        <v>1.7800925925925925E-2</v>
      </c>
      <c r="F60" s="130"/>
    </row>
    <row r="61" spans="1:6" ht="21" customHeight="1">
      <c r="A61" s="9"/>
      <c r="B61" s="128">
        <v>203</v>
      </c>
      <c r="C61" s="129" t="s">
        <v>264</v>
      </c>
      <c r="D61" s="129" t="s">
        <v>85</v>
      </c>
      <c r="E61" s="116" t="s">
        <v>125</v>
      </c>
      <c r="F61" s="130"/>
    </row>
    <row r="62" spans="1:6" ht="21" customHeight="1">
      <c r="A62" s="9"/>
      <c r="B62" s="128">
        <v>213</v>
      </c>
      <c r="C62" s="129" t="s">
        <v>288</v>
      </c>
      <c r="D62" s="129" t="s">
        <v>77</v>
      </c>
      <c r="E62" s="116" t="s">
        <v>125</v>
      </c>
      <c r="F62" s="130"/>
    </row>
    <row r="63" spans="1:6" ht="21" customHeight="1">
      <c r="A63" s="9"/>
      <c r="B63" s="128">
        <v>244</v>
      </c>
      <c r="C63" s="129" t="s">
        <v>260</v>
      </c>
      <c r="D63" s="129" t="s">
        <v>106</v>
      </c>
      <c r="E63" s="116" t="s">
        <v>125</v>
      </c>
      <c r="F63" s="130"/>
    </row>
  </sheetData>
  <mergeCells count="6">
    <mergeCell ref="A1:F1"/>
    <mergeCell ref="A2:F2"/>
    <mergeCell ref="B3:C3"/>
    <mergeCell ref="E3:F3"/>
    <mergeCell ref="B4:C4"/>
    <mergeCell ref="E4:F4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portrait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35"/>
  <sheetViews>
    <sheetView showGridLines="0" view="pageBreakPreview" zoomScale="130" zoomScaleNormal="130" zoomScaleSheetLayoutView="130" workbookViewId="0">
      <pane ySplit="5" topLeftCell="A6" activePane="bottomLeft" state="frozen"/>
      <selection pane="bottomLeft" activeCell="A2" sqref="A2:F2"/>
    </sheetView>
  </sheetViews>
  <sheetFormatPr defaultColWidth="12.54296875" defaultRowHeight="15.75" customHeight="1"/>
  <cols>
    <col min="1" max="2" width="12.54296875" style="1" bestFit="1" customWidth="1"/>
    <col min="4" max="4" width="25.26953125" style="2" customWidth="1"/>
    <col min="5" max="5" width="12.7265625" style="2" bestFit="1" customWidth="1"/>
    <col min="6" max="6" width="12.54296875" style="2" customWidth="1"/>
  </cols>
  <sheetData>
    <row r="1" spans="1:6" ht="21">
      <c r="A1" s="194" t="s">
        <v>34</v>
      </c>
      <c r="B1" s="195"/>
      <c r="C1" s="195"/>
      <c r="D1" s="195"/>
      <c r="E1" s="195"/>
      <c r="F1" s="195"/>
    </row>
    <row r="2" spans="1:6" ht="17.5">
      <c r="A2" s="196" t="s">
        <v>114</v>
      </c>
      <c r="B2" s="176"/>
      <c r="C2" s="176"/>
      <c r="D2" s="176"/>
      <c r="E2" s="176"/>
      <c r="F2" s="176"/>
    </row>
    <row r="3" spans="1:6" ht="15">
      <c r="A3" s="3" t="s">
        <v>14</v>
      </c>
      <c r="B3" s="197" t="s">
        <v>65</v>
      </c>
      <c r="C3" s="176"/>
      <c r="D3" s="4" t="s">
        <v>10</v>
      </c>
      <c r="E3" s="197" t="s">
        <v>331</v>
      </c>
      <c r="F3" s="176"/>
    </row>
    <row r="4" spans="1:6" ht="15">
      <c r="A4" s="3" t="s">
        <v>68</v>
      </c>
      <c r="B4" s="197" t="s">
        <v>17</v>
      </c>
      <c r="C4" s="176"/>
      <c r="D4" s="4" t="s">
        <v>80</v>
      </c>
      <c r="E4" s="197" t="s">
        <v>3</v>
      </c>
      <c r="F4" s="176"/>
    </row>
    <row r="5" spans="1:6" ht="21" customHeight="1">
      <c r="A5" s="5" t="s">
        <v>299</v>
      </c>
      <c r="B5" s="5" t="s">
        <v>1</v>
      </c>
      <c r="C5" s="6" t="s">
        <v>2</v>
      </c>
      <c r="D5" s="6" t="s">
        <v>310</v>
      </c>
      <c r="E5" s="6" t="s">
        <v>135</v>
      </c>
      <c r="F5" s="6" t="s">
        <v>314</v>
      </c>
    </row>
    <row r="6" spans="1:6" ht="21" customHeight="1">
      <c r="A6" s="7">
        <v>1</v>
      </c>
      <c r="B6" s="7">
        <v>301</v>
      </c>
      <c r="C6" s="8" t="s">
        <v>274</v>
      </c>
      <c r="D6" s="8" t="s">
        <v>85</v>
      </c>
      <c r="E6" s="115">
        <v>1.2106481481481482E-2</v>
      </c>
      <c r="F6" s="8"/>
    </row>
    <row r="7" spans="1:6" ht="21" customHeight="1">
      <c r="A7" s="9">
        <v>2</v>
      </c>
      <c r="B7" s="9">
        <v>329</v>
      </c>
      <c r="C7" s="10" t="s">
        <v>295</v>
      </c>
      <c r="D7" s="10" t="s">
        <v>103</v>
      </c>
      <c r="E7" s="116">
        <v>1.3020833333333334E-2</v>
      </c>
      <c r="F7" s="10"/>
    </row>
    <row r="8" spans="1:6" ht="21" customHeight="1">
      <c r="A8" s="9">
        <v>3</v>
      </c>
      <c r="B8" s="9">
        <v>310</v>
      </c>
      <c r="C8" s="10" t="s">
        <v>292</v>
      </c>
      <c r="D8" s="10" t="s">
        <v>81</v>
      </c>
      <c r="E8" s="116">
        <v>1.3182870370370371E-2</v>
      </c>
      <c r="F8" s="10"/>
    </row>
    <row r="9" spans="1:6" ht="21" customHeight="1">
      <c r="A9" s="9">
        <v>4</v>
      </c>
      <c r="B9" s="9">
        <v>313</v>
      </c>
      <c r="C9" s="10" t="s">
        <v>280</v>
      </c>
      <c r="D9" s="10" t="s">
        <v>47</v>
      </c>
      <c r="E9" s="116">
        <v>1.3217592592592593E-2</v>
      </c>
      <c r="F9" s="10"/>
    </row>
    <row r="10" spans="1:6" ht="21" customHeight="1">
      <c r="A10" s="9">
        <v>5</v>
      </c>
      <c r="B10" s="9">
        <v>315</v>
      </c>
      <c r="C10" s="10" t="s">
        <v>272</v>
      </c>
      <c r="D10" s="10" t="s">
        <v>47</v>
      </c>
      <c r="E10" s="116">
        <v>1.3287037037037036E-2</v>
      </c>
      <c r="F10" s="10"/>
    </row>
    <row r="11" spans="1:6" ht="21" customHeight="1">
      <c r="A11" s="9">
        <v>6</v>
      </c>
      <c r="B11" s="9">
        <v>311</v>
      </c>
      <c r="C11" s="10" t="s">
        <v>289</v>
      </c>
      <c r="D11" s="10" t="s">
        <v>81</v>
      </c>
      <c r="E11" s="116">
        <v>1.3402777777777777E-2</v>
      </c>
      <c r="F11" s="10"/>
    </row>
    <row r="12" spans="1:6" ht="21" customHeight="1">
      <c r="A12" s="9">
        <v>7</v>
      </c>
      <c r="B12" s="9">
        <v>303</v>
      </c>
      <c r="C12" s="10" t="s">
        <v>285</v>
      </c>
      <c r="D12" s="10" t="s">
        <v>109</v>
      </c>
      <c r="E12" s="116">
        <v>1.3703703703703704E-2</v>
      </c>
      <c r="F12" s="10"/>
    </row>
    <row r="13" spans="1:6" ht="21" customHeight="1">
      <c r="A13" s="9">
        <v>8</v>
      </c>
      <c r="B13" s="9">
        <v>306</v>
      </c>
      <c r="C13" s="10" t="s">
        <v>294</v>
      </c>
      <c r="D13" s="10" t="s">
        <v>109</v>
      </c>
      <c r="E13" s="116">
        <v>1.3842592592592594E-2</v>
      </c>
      <c r="F13" s="10"/>
    </row>
    <row r="14" spans="1:6" ht="21" customHeight="1">
      <c r="A14" s="9">
        <v>9</v>
      </c>
      <c r="B14" s="9">
        <v>321</v>
      </c>
      <c r="C14" s="10" t="s">
        <v>284</v>
      </c>
      <c r="D14" s="10" t="s">
        <v>104</v>
      </c>
      <c r="E14" s="116">
        <v>1.4050925925925927E-2</v>
      </c>
      <c r="F14" s="10"/>
    </row>
    <row r="15" spans="1:6" ht="21" customHeight="1">
      <c r="A15" s="9">
        <v>10</v>
      </c>
      <c r="B15" s="9">
        <v>330</v>
      </c>
      <c r="C15" s="10" t="s">
        <v>287</v>
      </c>
      <c r="D15" s="10" t="s">
        <v>38</v>
      </c>
      <c r="E15" s="116">
        <v>1.4328703703703703E-2</v>
      </c>
      <c r="F15" s="10"/>
    </row>
    <row r="16" spans="1:6" ht="21" customHeight="1">
      <c r="A16" s="9">
        <v>11</v>
      </c>
      <c r="B16" s="9">
        <v>314</v>
      </c>
      <c r="C16" s="10" t="s">
        <v>270</v>
      </c>
      <c r="D16" s="10" t="s">
        <v>47</v>
      </c>
      <c r="E16" s="116">
        <v>1.4467592592592593E-2</v>
      </c>
      <c r="F16" s="10"/>
    </row>
    <row r="17" spans="1:6" ht="21" customHeight="1">
      <c r="A17" s="9">
        <v>12</v>
      </c>
      <c r="B17" s="9">
        <v>312</v>
      </c>
      <c r="C17" s="10" t="s">
        <v>33</v>
      </c>
      <c r="D17" s="10" t="s">
        <v>47</v>
      </c>
      <c r="E17" s="116">
        <v>1.4594907407407405E-2</v>
      </c>
      <c r="F17" s="10"/>
    </row>
    <row r="18" spans="1:6" ht="21" customHeight="1">
      <c r="A18" s="9">
        <v>13</v>
      </c>
      <c r="B18" s="9">
        <v>317</v>
      </c>
      <c r="C18" s="10" t="s">
        <v>255</v>
      </c>
      <c r="D18" s="10" t="s">
        <v>108</v>
      </c>
      <c r="E18" s="116">
        <v>1.4976851851851852E-2</v>
      </c>
      <c r="F18" s="10"/>
    </row>
    <row r="19" spans="1:6" ht="21" customHeight="1">
      <c r="A19" s="9">
        <v>14</v>
      </c>
      <c r="B19" s="9">
        <v>323</v>
      </c>
      <c r="C19" s="10" t="s">
        <v>291</v>
      </c>
      <c r="D19" s="10" t="s">
        <v>106</v>
      </c>
      <c r="E19" s="116">
        <v>1.5092592592592593E-2</v>
      </c>
      <c r="F19" s="10"/>
    </row>
    <row r="20" spans="1:6" ht="21" customHeight="1">
      <c r="A20" s="9">
        <v>15</v>
      </c>
      <c r="B20" s="9">
        <v>322</v>
      </c>
      <c r="C20" s="10" t="s">
        <v>253</v>
      </c>
      <c r="D20" s="10" t="s">
        <v>106</v>
      </c>
      <c r="E20" s="116">
        <v>1.5162037037037035E-2</v>
      </c>
      <c r="F20" s="10"/>
    </row>
    <row r="21" spans="1:6" ht="21" customHeight="1">
      <c r="A21" s="9">
        <v>16</v>
      </c>
      <c r="B21" s="9">
        <v>316</v>
      </c>
      <c r="C21" s="10" t="s">
        <v>278</v>
      </c>
      <c r="D21" s="10" t="s">
        <v>99</v>
      </c>
      <c r="E21" s="116">
        <v>1.5648148148148151E-2</v>
      </c>
      <c r="F21" s="10"/>
    </row>
    <row r="22" spans="1:6" ht="21" customHeight="1">
      <c r="A22" s="9">
        <v>17</v>
      </c>
      <c r="B22" s="9">
        <v>320</v>
      </c>
      <c r="C22" s="10" t="s">
        <v>244</v>
      </c>
      <c r="D22" s="10" t="s">
        <v>104</v>
      </c>
      <c r="E22" s="116">
        <v>1.579861111111111E-2</v>
      </c>
      <c r="F22" s="10"/>
    </row>
    <row r="23" spans="1:6" ht="21" customHeight="1">
      <c r="A23" s="9">
        <v>18</v>
      </c>
      <c r="B23" s="9">
        <v>309</v>
      </c>
      <c r="C23" s="10" t="s">
        <v>154</v>
      </c>
      <c r="D23" s="10" t="s">
        <v>81</v>
      </c>
      <c r="E23" s="116">
        <v>1.5868055555555555E-2</v>
      </c>
      <c r="F23" s="10"/>
    </row>
    <row r="24" spans="1:6" ht="21" customHeight="1">
      <c r="A24" s="9">
        <v>19</v>
      </c>
      <c r="B24" s="9">
        <v>326</v>
      </c>
      <c r="C24" s="10" t="s">
        <v>296</v>
      </c>
      <c r="D24" s="10" t="s">
        <v>106</v>
      </c>
      <c r="E24" s="116">
        <v>1.6157407407407409E-2</v>
      </c>
      <c r="F24" s="10"/>
    </row>
    <row r="25" spans="1:6" ht="21" customHeight="1">
      <c r="A25" s="9">
        <v>20</v>
      </c>
      <c r="B25" s="9">
        <v>304</v>
      </c>
      <c r="C25" s="10" t="s">
        <v>286</v>
      </c>
      <c r="D25" s="10" t="s">
        <v>109</v>
      </c>
      <c r="E25" s="116">
        <v>1.6180555555555556E-2</v>
      </c>
      <c r="F25" s="10"/>
    </row>
    <row r="26" spans="1:6" ht="21" customHeight="1">
      <c r="A26" s="9">
        <v>21</v>
      </c>
      <c r="B26" s="9">
        <v>305</v>
      </c>
      <c r="C26" s="10" t="s">
        <v>281</v>
      </c>
      <c r="D26" s="10" t="s">
        <v>109</v>
      </c>
      <c r="E26" s="116">
        <v>1.6840277777777777E-2</v>
      </c>
      <c r="F26" s="10"/>
    </row>
    <row r="27" spans="1:6" ht="21" customHeight="1">
      <c r="A27" s="9">
        <v>22</v>
      </c>
      <c r="B27" s="9">
        <v>319</v>
      </c>
      <c r="C27" s="10" t="s">
        <v>276</v>
      </c>
      <c r="D27" s="10" t="s">
        <v>104</v>
      </c>
      <c r="E27" s="116">
        <v>1.7662037037037035E-2</v>
      </c>
      <c r="F27" s="10"/>
    </row>
    <row r="28" spans="1:6" ht="21" customHeight="1">
      <c r="A28" s="9">
        <v>23</v>
      </c>
      <c r="B28" s="9">
        <v>328</v>
      </c>
      <c r="C28" s="10" t="s">
        <v>263</v>
      </c>
      <c r="D28" s="10" t="s">
        <v>106</v>
      </c>
      <c r="E28" s="116">
        <v>1.7673611111111109E-2</v>
      </c>
      <c r="F28" s="10"/>
    </row>
    <row r="29" spans="1:6" ht="21" customHeight="1">
      <c r="A29" s="9">
        <v>24</v>
      </c>
      <c r="B29" s="9">
        <v>318</v>
      </c>
      <c r="C29" s="10" t="s">
        <v>101</v>
      </c>
      <c r="D29" s="10" t="s">
        <v>108</v>
      </c>
      <c r="E29" s="116">
        <v>1.7766203703703704E-2</v>
      </c>
      <c r="F29" s="10"/>
    </row>
    <row r="30" spans="1:6" ht="21" customHeight="1">
      <c r="A30" s="134">
        <v>25</v>
      </c>
      <c r="B30" s="134">
        <v>307</v>
      </c>
      <c r="C30" s="132" t="s">
        <v>247</v>
      </c>
      <c r="D30" s="132" t="s">
        <v>109</v>
      </c>
      <c r="E30" s="135" t="s">
        <v>64</v>
      </c>
      <c r="F30" s="132"/>
    </row>
    <row r="31" spans="1:6" ht="21" customHeight="1">
      <c r="A31" s="134">
        <v>26</v>
      </c>
      <c r="B31" s="134">
        <v>327</v>
      </c>
      <c r="C31" s="132" t="s">
        <v>275</v>
      </c>
      <c r="D31" s="132" t="s">
        <v>106</v>
      </c>
      <c r="E31" s="135" t="s">
        <v>55</v>
      </c>
      <c r="F31" s="132"/>
    </row>
    <row r="32" spans="1:6" ht="21" customHeight="1">
      <c r="A32" s="9"/>
      <c r="B32" s="9">
        <v>324</v>
      </c>
      <c r="C32" s="10" t="s">
        <v>297</v>
      </c>
      <c r="D32" s="10" t="s">
        <v>106</v>
      </c>
      <c r="E32" s="116" t="s">
        <v>126</v>
      </c>
      <c r="F32" s="10"/>
    </row>
    <row r="33" spans="1:6" ht="21" customHeight="1">
      <c r="A33" s="9"/>
      <c r="B33" s="9">
        <v>325</v>
      </c>
      <c r="C33" s="10" t="s">
        <v>293</v>
      </c>
      <c r="D33" s="10" t="s">
        <v>106</v>
      </c>
      <c r="E33" s="116" t="s">
        <v>126</v>
      </c>
      <c r="F33" s="10"/>
    </row>
    <row r="34" spans="1:6" ht="21" customHeight="1">
      <c r="A34" s="9"/>
      <c r="B34" s="9">
        <v>302</v>
      </c>
      <c r="C34" s="10" t="s">
        <v>37</v>
      </c>
      <c r="D34" s="10" t="s">
        <v>85</v>
      </c>
      <c r="E34" s="116" t="s">
        <v>125</v>
      </c>
      <c r="F34" s="10"/>
    </row>
    <row r="35" spans="1:6" ht="21" customHeight="1">
      <c r="A35" s="9"/>
      <c r="B35" s="9">
        <v>308</v>
      </c>
      <c r="C35" s="10" t="s">
        <v>258</v>
      </c>
      <c r="D35" s="10" t="s">
        <v>109</v>
      </c>
      <c r="E35" s="116" t="s">
        <v>125</v>
      </c>
      <c r="F35" s="10"/>
    </row>
  </sheetData>
  <mergeCells count="6">
    <mergeCell ref="A1:F1"/>
    <mergeCell ref="A2:F2"/>
    <mergeCell ref="B3:C3"/>
    <mergeCell ref="E3:F3"/>
    <mergeCell ref="B4:C4"/>
    <mergeCell ref="E4:F4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portrait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47"/>
  <sheetViews>
    <sheetView showGridLines="0" zoomScaleNormal="100" zoomScaleSheetLayoutView="75" workbookViewId="0"/>
  </sheetViews>
  <sheetFormatPr defaultColWidth="12.54296875" defaultRowHeight="15.75" customHeight="1"/>
  <cols>
    <col min="1" max="1" width="8.7265625" style="2" customWidth="1"/>
    <col min="2" max="2" width="1.26953125" style="2" customWidth="1"/>
    <col min="3" max="3" width="7.54296875" style="2" customWidth="1"/>
    <col min="4" max="4" width="1.26953125" style="2" customWidth="1"/>
    <col min="5" max="5" width="15.26953125" style="2" customWidth="1"/>
    <col min="6" max="6" width="1.26953125" style="2" customWidth="1"/>
    <col min="7" max="7" width="12.54296875" style="2" customWidth="1"/>
    <col min="8" max="8" width="3.7265625" style="2" customWidth="1"/>
    <col min="9" max="9" width="8.7265625" style="2" customWidth="1"/>
    <col min="10" max="10" width="1.26953125" style="2" customWidth="1"/>
    <col min="11" max="11" width="7.54296875" style="2" customWidth="1"/>
    <col min="12" max="12" width="1.26953125" style="2" customWidth="1"/>
    <col min="13" max="13" width="15.26953125" style="2" customWidth="1"/>
    <col min="14" max="14" width="1.26953125" style="2" customWidth="1"/>
    <col min="15" max="15" width="12.54296875" style="2" customWidth="1"/>
  </cols>
  <sheetData>
    <row r="1" spans="1:15" ht="32.25" customHeight="1">
      <c r="A1" s="212" t="s">
        <v>35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5" ht="17.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7.5">
      <c r="A3" s="199" t="s">
        <v>115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1"/>
    </row>
    <row r="4" spans="1:15" ht="18.75" customHeight="1">
      <c r="A4" s="43" t="s">
        <v>58</v>
      </c>
      <c r="B4" s="43"/>
      <c r="C4" s="203"/>
      <c r="D4" s="176"/>
      <c r="E4" s="176"/>
      <c r="F4" s="176"/>
      <c r="G4" s="176"/>
      <c r="H4" s="43"/>
      <c r="I4" s="43"/>
      <c r="J4" s="43"/>
      <c r="K4" s="43"/>
      <c r="L4" s="43"/>
      <c r="M4" s="43"/>
      <c r="N4" s="43"/>
      <c r="O4" s="43"/>
    </row>
    <row r="5" spans="1:15" ht="18.75" customHeight="1">
      <c r="A5" s="43" t="s">
        <v>11</v>
      </c>
      <c r="B5" s="43"/>
      <c r="C5" s="197" t="s">
        <v>330</v>
      </c>
      <c r="D5" s="176"/>
      <c r="E5" s="176"/>
      <c r="F5" s="176"/>
      <c r="G5" s="176"/>
      <c r="H5" s="43"/>
      <c r="I5" s="43"/>
      <c r="J5" s="43"/>
      <c r="K5" s="43"/>
      <c r="L5" s="43"/>
      <c r="M5" s="43"/>
      <c r="N5" s="43"/>
      <c r="O5" s="43"/>
    </row>
    <row r="6" spans="1:15" ht="18.75" customHeight="1">
      <c r="A6" s="43" t="s">
        <v>8</v>
      </c>
      <c r="B6" s="43"/>
      <c r="C6" s="203" t="s">
        <v>329</v>
      </c>
      <c r="D6" s="176"/>
      <c r="E6" s="176"/>
      <c r="F6" s="176"/>
      <c r="G6" s="176"/>
      <c r="H6" s="43"/>
      <c r="I6" s="43"/>
      <c r="J6" s="43"/>
      <c r="K6" s="43"/>
      <c r="L6" s="43"/>
      <c r="M6" s="43"/>
      <c r="N6" s="43"/>
      <c r="O6" s="43"/>
    </row>
    <row r="7" spans="1:15" ht="18.75" customHeight="1">
      <c r="A7" s="43" t="s">
        <v>57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8.75" customHeight="1">
      <c r="A8" s="203" t="s">
        <v>84</v>
      </c>
      <c r="B8" s="176"/>
      <c r="C8" s="176"/>
      <c r="D8" s="176"/>
      <c r="E8" s="176"/>
      <c r="F8" s="176"/>
      <c r="G8" s="176"/>
      <c r="H8" s="43"/>
      <c r="I8" s="203" t="s">
        <v>70</v>
      </c>
      <c r="J8" s="176"/>
      <c r="K8" s="176"/>
      <c r="L8" s="176"/>
      <c r="M8" s="176"/>
      <c r="N8" s="176"/>
      <c r="O8" s="176"/>
    </row>
    <row r="9" spans="1:15" ht="18.75" customHeight="1">
      <c r="A9" s="44" t="s">
        <v>299</v>
      </c>
      <c r="B9" s="43"/>
      <c r="C9" s="45" t="s">
        <v>2</v>
      </c>
      <c r="D9" s="43"/>
      <c r="E9" s="45" t="s">
        <v>304</v>
      </c>
      <c r="F9" s="43"/>
      <c r="G9" s="45" t="s">
        <v>0</v>
      </c>
      <c r="H9" s="43"/>
      <c r="I9" s="44" t="s">
        <v>299</v>
      </c>
      <c r="J9" s="43"/>
      <c r="K9" s="45" t="s">
        <v>2</v>
      </c>
      <c r="L9" s="43"/>
      <c r="M9" s="45" t="s">
        <v>304</v>
      </c>
      <c r="N9" s="43"/>
      <c r="O9" s="45" t="s">
        <v>0</v>
      </c>
    </row>
    <row r="10" spans="1:15" ht="18.75" customHeight="1">
      <c r="A10" s="46">
        <v>1</v>
      </c>
      <c r="B10" s="43"/>
      <c r="C10" s="47">
        <f>IFERROR(VLOOKUP($G10,#REF!,2,FALSE),)</f>
        <v>0</v>
      </c>
      <c r="D10" s="43"/>
      <c r="E10" s="47">
        <f>IFERROR(VLOOKUP($G10,#REF!,3,FALSE),)</f>
        <v>0</v>
      </c>
      <c r="F10" s="43"/>
      <c r="G10" s="48">
        <f>IFERROR(SMALL(#REF!,1),)</f>
        <v>0</v>
      </c>
      <c r="H10" s="49"/>
      <c r="I10" s="46">
        <v>1</v>
      </c>
      <c r="J10" s="43"/>
      <c r="K10" s="47">
        <f>IFERROR(VLOOKUP($O10,#REF!,2,FALSE),)</f>
        <v>0</v>
      </c>
      <c r="L10" s="43"/>
      <c r="M10" s="50">
        <f>IFERROR(VLOOKUP($O10,#REF!,3,FALSE),)</f>
        <v>0</v>
      </c>
      <c r="N10" s="43"/>
      <c r="O10" s="48">
        <f>IFERROR(SMALL(#REF!,1),)</f>
        <v>0</v>
      </c>
    </row>
    <row r="11" spans="1:15" ht="18.75" customHeight="1">
      <c r="A11" s="51">
        <v>2</v>
      </c>
      <c r="B11" s="43"/>
      <c r="C11" s="52">
        <f>IFERROR(VLOOKUP($G11,#REF!,2,FALSE),)</f>
        <v>0</v>
      </c>
      <c r="D11" s="43"/>
      <c r="E11" s="52">
        <f>IFERROR(VLOOKUP($G11,#REF!,3,FALSE),)</f>
        <v>0</v>
      </c>
      <c r="F11" s="43"/>
      <c r="G11" s="53">
        <f>IFERROR(SMALL(#REF!,2),)</f>
        <v>0</v>
      </c>
      <c r="H11" s="43"/>
      <c r="I11" s="51">
        <v>2</v>
      </c>
      <c r="J11" s="43"/>
      <c r="K11" s="52">
        <f>IFERROR(VLOOKUP($O11,#REF!,2,FALSE),)</f>
        <v>0</v>
      </c>
      <c r="L11" s="43"/>
      <c r="M11" s="52">
        <f>IFERROR(VLOOKUP($O11,#REF!,3,FALSE),)</f>
        <v>0</v>
      </c>
      <c r="N11" s="43"/>
      <c r="O11" s="53">
        <f>IFERROR(SMALL(#REF!,2),)</f>
        <v>0</v>
      </c>
    </row>
    <row r="12" spans="1:15" ht="18.75" customHeight="1">
      <c r="A12" s="51">
        <v>3</v>
      </c>
      <c r="B12" s="43"/>
      <c r="C12" s="52">
        <f>IFERROR(VLOOKUP($G12,#REF!,2,FALSE),)</f>
        <v>0</v>
      </c>
      <c r="D12" s="43"/>
      <c r="E12" s="52">
        <f>IFERROR(VLOOKUP($G12,#REF!,3,FALSE),)</f>
        <v>0</v>
      </c>
      <c r="F12" s="43"/>
      <c r="G12" s="53">
        <f>IFERROR(SMALL(#REF!,3),)</f>
        <v>0</v>
      </c>
      <c r="H12" s="43"/>
      <c r="I12" s="51">
        <v>3</v>
      </c>
      <c r="J12" s="43"/>
      <c r="K12" s="52">
        <f>IFERROR(VLOOKUP($O12,#REF!,2,FALSE),)</f>
        <v>0</v>
      </c>
      <c r="L12" s="43"/>
      <c r="M12" s="54">
        <f>IFERROR(VLOOKUP($O12,#REF!,3,FALSE),)</f>
        <v>0</v>
      </c>
      <c r="N12" s="43"/>
      <c r="O12" s="53">
        <f>IFERROR(SMALL(#REF!,3),)</f>
        <v>0</v>
      </c>
    </row>
    <row r="13" spans="1:15" ht="18.75" customHeight="1">
      <c r="A13" s="51">
        <v>4</v>
      </c>
      <c r="B13" s="43"/>
      <c r="C13" s="52">
        <f>IFERROR(VLOOKUP($G13,#REF!,2,FALSE),)</f>
        <v>0</v>
      </c>
      <c r="D13" s="43"/>
      <c r="E13" s="52">
        <f>IFERROR(VLOOKUP($G13,#REF!,3,FALSE),)</f>
        <v>0</v>
      </c>
      <c r="F13" s="43"/>
      <c r="G13" s="53">
        <f>IFERROR(SMALL(#REF!,4),)</f>
        <v>0</v>
      </c>
      <c r="H13" s="43"/>
      <c r="I13" s="51">
        <v>4</v>
      </c>
      <c r="J13" s="43"/>
      <c r="K13" s="52">
        <f>IFERROR(VLOOKUP($O13,#REF!,2,FALSE),)</f>
        <v>0</v>
      </c>
      <c r="L13" s="43"/>
      <c r="M13" s="52">
        <f>IFERROR(VLOOKUP($O13,#REF!,3,FALSE),)</f>
        <v>0</v>
      </c>
      <c r="N13" s="43"/>
      <c r="O13" s="53">
        <f>IFERROR(SMALL(#REF!,4),)</f>
        <v>0</v>
      </c>
    </row>
    <row r="14" spans="1:15" ht="18.75" customHeight="1">
      <c r="A14" s="51">
        <v>5</v>
      </c>
      <c r="B14" s="43"/>
      <c r="C14" s="52">
        <f>IFERROR(VLOOKUP($G14,#REF!,2,FALSE),)</f>
        <v>0</v>
      </c>
      <c r="D14" s="43"/>
      <c r="E14" s="52">
        <f>IFERROR(VLOOKUP($G14,#REF!,3,FALSE),)</f>
        <v>0</v>
      </c>
      <c r="F14" s="43"/>
      <c r="G14" s="53">
        <f>IFERROR(SMALL(#REF!,5),)</f>
        <v>0</v>
      </c>
      <c r="H14" s="43"/>
      <c r="I14" s="51">
        <v>5</v>
      </c>
      <c r="J14" s="43"/>
      <c r="K14" s="52">
        <f>IFERROR(VLOOKUP($O14,#REF!,2,FALSE),)</f>
        <v>0</v>
      </c>
      <c r="L14" s="43"/>
      <c r="M14" s="54">
        <f>IFERROR(VLOOKUP($O14,#REF!,3,FALSE),)</f>
        <v>0</v>
      </c>
      <c r="N14" s="43"/>
      <c r="O14" s="53">
        <f>IFERROR(SMALL(#REF!,5),)</f>
        <v>0</v>
      </c>
    </row>
    <row r="15" spans="1:15" ht="18.75" customHeight="1">
      <c r="A15" s="55">
        <v>6</v>
      </c>
      <c r="B15" s="43"/>
      <c r="C15" s="56">
        <f>IFERROR(VLOOKUP($G15,#REF!,2,FALSE),)</f>
        <v>0</v>
      </c>
      <c r="D15" s="43"/>
      <c r="E15" s="56">
        <f>IFERROR(VLOOKUP($G15,#REF!,3,FALSE),)</f>
        <v>0</v>
      </c>
      <c r="F15" s="43"/>
      <c r="G15" s="57">
        <f>IFERROR(SMALL(#REF!,6),)</f>
        <v>0</v>
      </c>
      <c r="H15" s="43"/>
      <c r="I15" s="55">
        <v>6</v>
      </c>
      <c r="J15" s="43"/>
      <c r="K15" s="56">
        <f>IFERROR(VLOOKUP($O15,#REF!,2,FALSE),)</f>
        <v>0</v>
      </c>
      <c r="L15" s="43"/>
      <c r="M15" s="56">
        <f>IFERROR(VLOOKUP($O15,#REF!,3,FALSE),)</f>
        <v>0</v>
      </c>
      <c r="N15" s="43"/>
      <c r="O15" s="57">
        <f>IFERROR(SMALL(#REF!,6),)</f>
        <v>0</v>
      </c>
    </row>
    <row r="16" spans="1:15" ht="18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18.75" customHeight="1">
      <c r="A17" s="43" t="s">
        <v>51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8.75" customHeight="1">
      <c r="A18" s="203" t="s">
        <v>84</v>
      </c>
      <c r="B18" s="176"/>
      <c r="C18" s="176"/>
      <c r="D18" s="176"/>
      <c r="E18" s="176"/>
      <c r="F18" s="176"/>
      <c r="G18" s="176"/>
      <c r="H18" s="43"/>
      <c r="I18" s="203" t="s">
        <v>70</v>
      </c>
      <c r="J18" s="176"/>
      <c r="K18" s="176"/>
      <c r="L18" s="176"/>
      <c r="M18" s="176"/>
      <c r="N18" s="176"/>
      <c r="O18" s="176"/>
    </row>
    <row r="19" spans="1:15" ht="18.75" customHeight="1">
      <c r="A19" s="44" t="s">
        <v>299</v>
      </c>
      <c r="B19" s="43"/>
      <c r="C19" s="204" t="s">
        <v>304</v>
      </c>
      <c r="D19" s="192"/>
      <c r="E19" s="192"/>
      <c r="F19" s="43"/>
      <c r="G19" s="45" t="s">
        <v>0</v>
      </c>
      <c r="H19" s="43"/>
      <c r="I19" s="44" t="s">
        <v>299</v>
      </c>
      <c r="J19" s="43"/>
      <c r="K19" s="204" t="s">
        <v>304</v>
      </c>
      <c r="L19" s="192"/>
      <c r="M19" s="192"/>
      <c r="N19" s="43"/>
      <c r="O19" s="45" t="s">
        <v>0</v>
      </c>
    </row>
    <row r="20" spans="1:15" ht="18.75" customHeight="1">
      <c r="A20" s="46">
        <v>1</v>
      </c>
      <c r="B20" s="43"/>
      <c r="C20" s="205" t="e">
        <f>VLOOKUP(G20,#REF!,2,FALSE)</f>
        <v>#REF!</v>
      </c>
      <c r="D20" s="206"/>
      <c r="E20" s="206"/>
      <c r="F20" s="43"/>
      <c r="G20" s="58">
        <f>IFERROR(SMALL(#REF!,1),)</f>
        <v>0</v>
      </c>
      <c r="H20" s="43"/>
      <c r="I20" s="46">
        <v>1</v>
      </c>
      <c r="J20" s="43"/>
      <c r="K20" s="205" t="e">
        <f>VLOOKUP(O20,#REF!,2,FALSE)</f>
        <v>#REF!</v>
      </c>
      <c r="L20" s="206"/>
      <c r="M20" s="206"/>
      <c r="N20" s="43"/>
      <c r="O20" s="58">
        <f>IFERROR(SMALL(#REF!,1),)</f>
        <v>0</v>
      </c>
    </row>
    <row r="21" spans="1:15" ht="18.75" customHeight="1">
      <c r="A21" s="51">
        <v>2</v>
      </c>
      <c r="B21" s="43"/>
      <c r="C21" s="205" t="e">
        <f>VLOOKUP(G21,#REF!,2,FALSE)</f>
        <v>#REF!</v>
      </c>
      <c r="D21" s="206"/>
      <c r="E21" s="206"/>
      <c r="F21" s="43"/>
      <c r="G21" s="58">
        <f>IFERROR(SMALL(#REF!,2),)</f>
        <v>0</v>
      </c>
      <c r="H21" s="43"/>
      <c r="I21" s="51">
        <v>2</v>
      </c>
      <c r="J21" s="43"/>
      <c r="K21" s="207" t="e">
        <f>VLOOKUP(O21,#REF!,2,FALSE)</f>
        <v>#REF!</v>
      </c>
      <c r="L21" s="208"/>
      <c r="M21" s="208"/>
      <c r="N21" s="43"/>
      <c r="O21" s="59">
        <f>IFERROR(SMALL(#REF!,2),)</f>
        <v>0</v>
      </c>
    </row>
    <row r="22" spans="1:15" ht="18.75" customHeight="1">
      <c r="A22" s="51">
        <v>3</v>
      </c>
      <c r="B22" s="43"/>
      <c r="C22" s="205" t="e">
        <f>VLOOKUP(G22,#REF!,2,FALSE)</f>
        <v>#REF!</v>
      </c>
      <c r="D22" s="206"/>
      <c r="E22" s="206"/>
      <c r="F22" s="43"/>
      <c r="G22" s="58">
        <f>IFERROR(SMALL(#REF!,3),)</f>
        <v>0</v>
      </c>
      <c r="H22" s="43"/>
      <c r="I22" s="51">
        <v>3</v>
      </c>
      <c r="J22" s="43"/>
      <c r="K22" s="207" t="e">
        <f>VLOOKUP(O22,#REF!,2,FALSE)</f>
        <v>#REF!</v>
      </c>
      <c r="L22" s="208"/>
      <c r="M22" s="208"/>
      <c r="N22" s="43"/>
      <c r="O22" s="59">
        <f>IFERROR(SMALL(#REF!,3),)</f>
        <v>0</v>
      </c>
    </row>
    <row r="23" spans="1:15" ht="18.75" customHeight="1">
      <c r="A23" s="51">
        <v>4</v>
      </c>
      <c r="B23" s="43"/>
      <c r="C23" s="205" t="e">
        <f>VLOOKUP(G23,#REF!,2,FALSE)</f>
        <v>#REF!</v>
      </c>
      <c r="D23" s="206"/>
      <c r="E23" s="206"/>
      <c r="F23" s="43"/>
      <c r="G23" s="58">
        <f>IFERROR(SMALL(#REF!,4),)</f>
        <v>0</v>
      </c>
      <c r="H23" s="43"/>
      <c r="I23" s="51"/>
      <c r="J23" s="43"/>
      <c r="K23" s="207"/>
      <c r="L23" s="208"/>
      <c r="M23" s="208"/>
      <c r="N23" s="43"/>
      <c r="O23" s="59"/>
    </row>
    <row r="24" spans="1:15" ht="18.75" customHeight="1">
      <c r="A24" s="55">
        <v>5</v>
      </c>
      <c r="B24" s="43"/>
      <c r="C24" s="209" t="e">
        <f>VLOOKUP(G24,#REF!,2,FALSE)</f>
        <v>#REF!</v>
      </c>
      <c r="D24" s="189"/>
      <c r="E24" s="189"/>
      <c r="F24" s="43"/>
      <c r="G24" s="60">
        <f>IFERROR(SMALL(#REF!,5),)</f>
        <v>0</v>
      </c>
      <c r="H24" s="43"/>
      <c r="I24" s="55"/>
      <c r="J24" s="43"/>
      <c r="K24" s="210"/>
      <c r="L24" s="211"/>
      <c r="M24" s="211"/>
      <c r="N24" s="43"/>
      <c r="O24" s="61"/>
    </row>
    <row r="25" spans="1:15" ht="6.75" customHeight="1">
      <c r="A25" s="62"/>
      <c r="B25" s="62"/>
      <c r="C25" s="62"/>
      <c r="D25" s="62"/>
      <c r="E25" s="62"/>
      <c r="F25" s="62"/>
      <c r="G25" s="63"/>
      <c r="H25" s="62"/>
      <c r="I25" s="62"/>
      <c r="J25" s="62"/>
      <c r="K25" s="198"/>
      <c r="L25" s="176"/>
      <c r="M25" s="176"/>
      <c r="N25" s="62"/>
      <c r="O25" s="62"/>
    </row>
    <row r="26" spans="1:15" ht="6.75" customHeight="1">
      <c r="A26" s="62"/>
      <c r="B26" s="62"/>
      <c r="C26" s="13"/>
      <c r="D26" s="62"/>
      <c r="E26" s="62"/>
      <c r="F26" s="62"/>
      <c r="G26" s="62"/>
      <c r="H26" s="62"/>
      <c r="I26" s="62"/>
      <c r="J26" s="62"/>
      <c r="K26" s="198"/>
      <c r="L26" s="176"/>
      <c r="M26" s="176"/>
      <c r="N26" s="62"/>
      <c r="O26" s="62"/>
    </row>
    <row r="27" spans="1:15" ht="17.5">
      <c r="A27" s="199" t="s">
        <v>322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1"/>
    </row>
    <row r="28" spans="1:15" ht="22.5" customHeight="1">
      <c r="A28" s="64" t="str">
        <f ca="1">IFERROR(__xludf.DUMMYFUNCTION("IMPORTRANGE(""1drV29Feok8n_NP-12Gk3RTyfDQPjuKVdSU3KVNx4bf0"", ""Total Result!A6:o24"")")," □ 개인전")</f>
        <v xml:space="preserve"> □ 개인전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2.5" customHeight="1">
      <c r="A29" s="64" t="str">
        <f ca="1">IFERROR(__xludf.DUMMYFUNCTION("""COMPUTED_VALUE"""),"남자중학교부")</f>
        <v>남자중학교부</v>
      </c>
      <c r="B29" s="64"/>
      <c r="C29" s="64"/>
      <c r="D29" s="64"/>
      <c r="E29" s="64"/>
      <c r="F29" s="64"/>
      <c r="G29" s="64"/>
      <c r="H29" s="64"/>
      <c r="I29" s="64" t="str">
        <f ca="1">IFERROR(__xludf.DUMMYFUNCTION("""COMPUTED_VALUE"""),"여자중학교부")</f>
        <v>여자중학교부</v>
      </c>
      <c r="J29" s="64"/>
      <c r="K29" s="64"/>
      <c r="L29" s="64"/>
      <c r="M29" s="64"/>
      <c r="N29" s="64"/>
      <c r="O29" s="64"/>
    </row>
    <row r="30" spans="1:15" ht="22.5" customHeight="1">
      <c r="A30" s="65" t="str">
        <f ca="1">IFERROR(__xludf.DUMMYFUNCTION("""COMPUTED_VALUE"""),"순위")</f>
        <v>순위</v>
      </c>
      <c r="B30" s="64"/>
      <c r="C30" s="66" t="str">
        <f ca="1">IFERROR(__xludf.DUMMYFUNCTION("""COMPUTED_VALUE"""),"성명")</f>
        <v>성명</v>
      </c>
      <c r="D30" s="64"/>
      <c r="E30" s="66" t="str">
        <f ca="1">IFERROR(__xludf.DUMMYFUNCTION("""COMPUTED_VALUE"""),"학교")</f>
        <v>학교</v>
      </c>
      <c r="F30" s="64"/>
      <c r="G30" s="67" t="str">
        <f ca="1">IFERROR(__xludf.DUMMYFUNCTION("""COMPUTED_VALUE"""),"기록")</f>
        <v>기록</v>
      </c>
      <c r="H30" s="64"/>
      <c r="I30" s="65" t="str">
        <f ca="1">IFERROR(__xludf.DUMMYFUNCTION("""COMPUTED_VALUE"""),"순위")</f>
        <v>순위</v>
      </c>
      <c r="J30" s="64"/>
      <c r="K30" s="66" t="str">
        <f ca="1">IFERROR(__xludf.DUMMYFUNCTION("""COMPUTED_VALUE"""),"성명")</f>
        <v>성명</v>
      </c>
      <c r="L30" s="64"/>
      <c r="M30" s="66" t="str">
        <f ca="1">IFERROR(__xludf.DUMMYFUNCTION("""COMPUTED_VALUE"""),"학교")</f>
        <v>학교</v>
      </c>
      <c r="N30" s="64"/>
      <c r="O30" s="67" t="str">
        <f ca="1">IFERROR(__xludf.DUMMYFUNCTION("""COMPUTED_VALUE"""),"기록")</f>
        <v>기록</v>
      </c>
    </row>
    <row r="31" spans="1:15" ht="18.75" customHeight="1">
      <c r="A31" s="68">
        <f ca="1">IFERROR(__xludf.DUMMYFUNCTION("""COMPUTED_VALUE"""),1)</f>
        <v>1</v>
      </c>
      <c r="B31" s="64"/>
      <c r="C31" s="50" t="str">
        <f ca="1">IFERROR(__xludf.DUMMYFUNCTION("""COMPUTED_VALUE"""),"김본규")</f>
        <v>김본규</v>
      </c>
      <c r="D31" s="64"/>
      <c r="E31" s="50" t="str">
        <f ca="1">IFERROR(__xludf.DUMMYFUNCTION("""COMPUTED_VALUE"""),"경북체육중학교")</f>
        <v>경북체육중학교</v>
      </c>
      <c r="F31" s="64"/>
      <c r="G31" s="69">
        <f ca="1">IFERROR(__xludf.DUMMYFUNCTION("""COMPUTED_VALUE"""),0.0111689814814814)</f>
        <v>1.11689814814814E-2</v>
      </c>
      <c r="H31" s="70"/>
      <c r="I31" s="71">
        <f ca="1">IFERROR(__xludf.DUMMYFUNCTION("""COMPUTED_VALUE"""),1)</f>
        <v>1</v>
      </c>
      <c r="J31" s="72"/>
      <c r="K31" s="73" t="str">
        <f ca="1">IFERROR(__xludf.DUMMYFUNCTION("""COMPUTED_VALUE"""),"이명웅")</f>
        <v>이명웅</v>
      </c>
      <c r="L31" s="72"/>
      <c r="M31" s="73" t="str">
        <f ca="1">IFERROR(__xludf.DUMMYFUNCTION("""COMPUTED_VALUE"""),"천안오성중학교")</f>
        <v>천안오성중학교</v>
      </c>
      <c r="N31" s="72"/>
      <c r="O31" s="74">
        <f ca="1">IFERROR(__xludf.DUMMYFUNCTION("""COMPUTED_VALUE"""),0.0124421296296296)</f>
        <v>1.24421296296296E-2</v>
      </c>
    </row>
    <row r="32" spans="1:15" ht="18.75" customHeight="1">
      <c r="A32" s="75">
        <f ca="1">IFERROR(__xludf.DUMMYFUNCTION("""COMPUTED_VALUE"""),2)</f>
        <v>2</v>
      </c>
      <c r="B32" s="64"/>
      <c r="C32" s="76" t="str">
        <f ca="1">IFERROR(__xludf.DUMMYFUNCTION("""COMPUTED_VALUE"""),"오성윤")</f>
        <v>오성윤</v>
      </c>
      <c r="D32" s="64"/>
      <c r="E32" s="76" t="str">
        <f ca="1">IFERROR(__xludf.DUMMYFUNCTION("""COMPUTED_VALUE"""),"배문중학교")</f>
        <v>배문중학교</v>
      </c>
      <c r="F32" s="64"/>
      <c r="G32" s="77">
        <f ca="1">IFERROR(__xludf.DUMMYFUNCTION("""COMPUTED_VALUE"""),0.0111921296296296)</f>
        <v>1.1192129629629601E-2</v>
      </c>
      <c r="H32" s="64"/>
      <c r="I32" s="75">
        <f ca="1">IFERROR(__xludf.DUMMYFUNCTION("""COMPUTED_VALUE"""),2)</f>
        <v>2</v>
      </c>
      <c r="J32" s="64"/>
      <c r="K32" s="76" t="str">
        <f ca="1">IFERROR(__xludf.DUMMYFUNCTION("""COMPUTED_VALUE"""),"김지혜")</f>
        <v>김지혜</v>
      </c>
      <c r="L32" s="64"/>
      <c r="M32" s="76" t="str">
        <f ca="1">IFERROR(__xludf.DUMMYFUNCTION("""COMPUTED_VALUE"""),"서울체육중학교")</f>
        <v>서울체육중학교</v>
      </c>
      <c r="N32" s="64"/>
      <c r="O32" s="77">
        <f ca="1">IFERROR(__xludf.DUMMYFUNCTION("""COMPUTED_VALUE"""),0.0126273148148148)</f>
        <v>1.26273148148148E-2</v>
      </c>
    </row>
    <row r="33" spans="1:15" ht="18.75" customHeight="1">
      <c r="A33" s="75">
        <f ca="1">IFERROR(__xludf.DUMMYFUNCTION("""COMPUTED_VALUE"""),3)</f>
        <v>3</v>
      </c>
      <c r="B33" s="64"/>
      <c r="C33" s="76" t="str">
        <f ca="1">IFERROR(__xludf.DUMMYFUNCTION("""COMPUTED_VALUE"""),"김은혁")</f>
        <v>김은혁</v>
      </c>
      <c r="D33" s="64"/>
      <c r="E33" s="76" t="str">
        <f ca="1">IFERROR(__xludf.DUMMYFUNCTION("""COMPUTED_VALUE"""),"배문중학교")</f>
        <v>배문중학교</v>
      </c>
      <c r="F33" s="64"/>
      <c r="G33" s="77">
        <f ca="1">IFERROR(__xludf.DUMMYFUNCTION("""COMPUTED_VALUE"""),0.0112731481481481)</f>
        <v>1.12731481481481E-2</v>
      </c>
      <c r="H33" s="64"/>
      <c r="I33" s="75">
        <f ca="1">IFERROR(__xludf.DUMMYFUNCTION("""COMPUTED_VALUE"""),3)</f>
        <v>3</v>
      </c>
      <c r="J33" s="64"/>
      <c r="K33" s="76" t="str">
        <f ca="1">IFERROR(__xludf.DUMMYFUNCTION("""COMPUTED_VALUE"""),"심정순")</f>
        <v>심정순</v>
      </c>
      <c r="L33" s="64"/>
      <c r="M33" s="76" t="str">
        <f ca="1">IFERROR(__xludf.DUMMYFUNCTION("""COMPUTED_VALUE"""),"경북성남여자중학교")</f>
        <v>경북성남여자중학교</v>
      </c>
      <c r="N33" s="64"/>
      <c r="O33" s="77">
        <f ca="1">IFERROR(__xludf.DUMMYFUNCTION("""COMPUTED_VALUE"""),0.0128587962962962)</f>
        <v>1.28587962962962E-2</v>
      </c>
    </row>
    <row r="34" spans="1:15" ht="18.75" customHeight="1">
      <c r="A34" s="75">
        <f ca="1">IFERROR(__xludf.DUMMYFUNCTION("""COMPUTED_VALUE"""),4)</f>
        <v>4</v>
      </c>
      <c r="B34" s="64"/>
      <c r="C34" s="76" t="str">
        <f ca="1">IFERROR(__xludf.DUMMYFUNCTION("""COMPUTED_VALUE"""),"심규현")</f>
        <v>심규현</v>
      </c>
      <c r="D34" s="64"/>
      <c r="E34" s="76" t="str">
        <f ca="1">IFERROR(__xludf.DUMMYFUNCTION("""COMPUTED_VALUE"""),"배문중학교")</f>
        <v>배문중학교</v>
      </c>
      <c r="F34" s="64"/>
      <c r="G34" s="77">
        <f ca="1">IFERROR(__xludf.DUMMYFUNCTION("""COMPUTED_VALUE"""),0.0113541666666666)</f>
        <v>1.1354166666666599E-2</v>
      </c>
      <c r="H34" s="64"/>
      <c r="I34" s="75">
        <f ca="1">IFERROR(__xludf.DUMMYFUNCTION("""COMPUTED_VALUE"""),4)</f>
        <v>4</v>
      </c>
      <c r="J34" s="64"/>
      <c r="K34" s="76" t="str">
        <f ca="1">IFERROR(__xludf.DUMMYFUNCTION("""COMPUTED_VALUE"""),"노규림")</f>
        <v>노규림</v>
      </c>
      <c r="L34" s="64"/>
      <c r="M34" s="76" t="str">
        <f ca="1">IFERROR(__xludf.DUMMYFUNCTION("""COMPUTED_VALUE"""),"형곡중학교")</f>
        <v>형곡중학교</v>
      </c>
      <c r="N34" s="64"/>
      <c r="O34" s="77">
        <f ca="1">IFERROR(__xludf.DUMMYFUNCTION("""COMPUTED_VALUE"""),0.0131828703703703)</f>
        <v>1.31828703703703E-2</v>
      </c>
    </row>
    <row r="35" spans="1:15" ht="18.75" customHeight="1">
      <c r="A35" s="75">
        <f ca="1">IFERROR(__xludf.DUMMYFUNCTION("""COMPUTED_VALUE"""),5)</f>
        <v>5</v>
      </c>
      <c r="B35" s="64"/>
      <c r="C35" s="76" t="str">
        <f ca="1">IFERROR(__xludf.DUMMYFUNCTION("""COMPUTED_VALUE"""),"김은성")</f>
        <v>김은성</v>
      </c>
      <c r="D35" s="64"/>
      <c r="E35" s="76" t="str">
        <f ca="1">IFERROR(__xludf.DUMMYFUNCTION("""COMPUTED_VALUE"""),"배문중학교")</f>
        <v>배문중학교</v>
      </c>
      <c r="F35" s="64"/>
      <c r="G35" s="77">
        <f ca="1">IFERROR(__xludf.DUMMYFUNCTION("""COMPUTED_VALUE"""),0.0113657407407407)</f>
        <v>1.1365740740740701E-2</v>
      </c>
      <c r="H35" s="64"/>
      <c r="I35" s="75">
        <f ca="1">IFERROR(__xludf.DUMMYFUNCTION("""COMPUTED_VALUE"""),5)</f>
        <v>5</v>
      </c>
      <c r="J35" s="64"/>
      <c r="K35" s="76" t="str">
        <f ca="1">IFERROR(__xludf.DUMMYFUNCTION("""COMPUTED_VALUE"""),"박다해")</f>
        <v>박다해</v>
      </c>
      <c r="L35" s="64"/>
      <c r="M35" s="76" t="str">
        <f ca="1">IFERROR(__xludf.DUMMYFUNCTION("""COMPUTED_VALUE"""),"신정여자중학교")</f>
        <v>신정여자중학교</v>
      </c>
      <c r="N35" s="64"/>
      <c r="O35" s="77">
        <f ca="1">IFERROR(__xludf.DUMMYFUNCTION("""COMPUTED_VALUE"""),0.013287037037037)</f>
        <v>1.3287037037037E-2</v>
      </c>
    </row>
    <row r="36" spans="1:15" ht="18.75" customHeight="1">
      <c r="A36" s="78">
        <f ca="1">IFERROR(__xludf.DUMMYFUNCTION("""COMPUTED_VALUE"""),6)</f>
        <v>6</v>
      </c>
      <c r="B36" s="64"/>
      <c r="C36" s="79" t="str">
        <f ca="1">IFERROR(__xludf.DUMMYFUNCTION("""COMPUTED_VALUE"""),"김용빈")</f>
        <v>김용빈</v>
      </c>
      <c r="D36" s="64"/>
      <c r="E36" s="79" t="str">
        <f ca="1">IFERROR(__xludf.DUMMYFUNCTION("""COMPUTED_VALUE"""),"양정중학교")</f>
        <v>양정중학교</v>
      </c>
      <c r="F36" s="64"/>
      <c r="G36" s="80">
        <f ca="1">IFERROR(__xludf.DUMMYFUNCTION("""COMPUTED_VALUE"""),0.0114351851851851)</f>
        <v>1.14351851851851E-2</v>
      </c>
      <c r="H36" s="64"/>
      <c r="I36" s="78">
        <f ca="1">IFERROR(__xludf.DUMMYFUNCTION("""COMPUTED_VALUE"""),6)</f>
        <v>6</v>
      </c>
      <c r="J36" s="64"/>
      <c r="K36" s="79" t="str">
        <f ca="1">IFERROR(__xludf.DUMMYFUNCTION("""COMPUTED_VALUE"""),"나현선")</f>
        <v>나현선</v>
      </c>
      <c r="L36" s="64"/>
      <c r="M36" s="79" t="str">
        <f ca="1">IFERROR(__xludf.DUMMYFUNCTION("""COMPUTED_VALUE"""),"서울체육중학교")</f>
        <v>서울체육중학교</v>
      </c>
      <c r="N36" s="64"/>
      <c r="O36" s="80">
        <f ca="1">IFERROR(__xludf.DUMMYFUNCTION("""COMPUTED_VALUE"""),0.0133217592592592)</f>
        <v>1.33217592592592E-2</v>
      </c>
    </row>
    <row r="37" spans="1:15" ht="9.75" customHeigh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5" ht="18.75" customHeight="1">
      <c r="A38" s="64" t="str">
        <f ca="1">IFERROR(__xludf.DUMMYFUNCTION("""COMPUTED_VALUE""")," □ 단체전")</f>
        <v xml:space="preserve"> □ 단체전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</row>
    <row r="39" spans="1:15" ht="18.75" customHeight="1">
      <c r="A39" s="64" t="str">
        <f ca="1">IFERROR(__xludf.DUMMYFUNCTION("""COMPUTED_VALUE"""),"남자중학교부")</f>
        <v>남자중학교부</v>
      </c>
      <c r="B39" s="64"/>
      <c r="C39" s="64"/>
      <c r="D39" s="64"/>
      <c r="E39" s="64"/>
      <c r="F39" s="64"/>
      <c r="G39" s="64"/>
      <c r="H39" s="64"/>
      <c r="I39" s="64" t="str">
        <f ca="1">IFERROR(__xludf.DUMMYFUNCTION("""COMPUTED_VALUE"""),"여자중학교부")</f>
        <v>여자중학교부</v>
      </c>
      <c r="J39" s="64"/>
      <c r="K39" s="64"/>
      <c r="L39" s="64"/>
      <c r="M39" s="64"/>
      <c r="N39" s="64"/>
      <c r="O39" s="64"/>
    </row>
    <row r="40" spans="1:15" ht="18.75" customHeight="1">
      <c r="A40" s="65" t="str">
        <f ca="1">IFERROR(__xludf.DUMMYFUNCTION("""COMPUTED_VALUE"""),"순위")</f>
        <v>순위</v>
      </c>
      <c r="B40" s="64"/>
      <c r="C40" s="66" t="str">
        <f ca="1">IFERROR(__xludf.DUMMYFUNCTION("""COMPUTED_VALUE"""),"학교")</f>
        <v>학교</v>
      </c>
      <c r="D40" s="66"/>
      <c r="E40" s="66"/>
      <c r="F40" s="64"/>
      <c r="G40" s="67" t="str">
        <f ca="1">IFERROR(__xludf.DUMMYFUNCTION("""COMPUTED_VALUE"""),"기록")</f>
        <v>기록</v>
      </c>
      <c r="H40" s="64"/>
      <c r="I40" s="65" t="str">
        <f ca="1">IFERROR(__xludf.DUMMYFUNCTION("""COMPUTED_VALUE"""),"순위")</f>
        <v>순위</v>
      </c>
      <c r="J40" s="64"/>
      <c r="K40" s="66" t="str">
        <f ca="1">IFERROR(__xludf.DUMMYFUNCTION("""COMPUTED_VALUE"""),"학교")</f>
        <v>학교</v>
      </c>
      <c r="L40" s="66"/>
      <c r="M40" s="66"/>
      <c r="N40" s="64"/>
      <c r="O40" s="66" t="str">
        <f ca="1">IFERROR(__xludf.DUMMYFUNCTION("""COMPUTED_VALUE"""),"기록")</f>
        <v>기록</v>
      </c>
    </row>
    <row r="41" spans="1:15" ht="18.75" customHeight="1">
      <c r="A41" s="68">
        <f ca="1">IFERROR(__xludf.DUMMYFUNCTION("""COMPUTED_VALUE"""),1)</f>
        <v>1</v>
      </c>
      <c r="B41" s="64"/>
      <c r="C41" s="50" t="str">
        <f ca="1">IFERROR(__xludf.DUMMYFUNCTION("""COMPUTED_VALUE"""),"배문중학교")</f>
        <v>배문중학교</v>
      </c>
      <c r="D41" s="50"/>
      <c r="E41" s="50"/>
      <c r="F41" s="64"/>
      <c r="G41" s="69">
        <f ca="1">IFERROR(__xludf.DUMMYFUNCTION("""COMPUTED_VALUE"""),0.0338194444444444)</f>
        <v>3.3819444444444402E-2</v>
      </c>
      <c r="H41" s="64"/>
      <c r="I41" s="68">
        <f ca="1">IFERROR(__xludf.DUMMYFUNCTION("""COMPUTED_VALUE"""),1)</f>
        <v>1</v>
      </c>
      <c r="J41" s="64"/>
      <c r="K41" s="50" t="str">
        <f ca="1">IFERROR(__xludf.DUMMYFUNCTION("""COMPUTED_VALUE"""),"서울체육중학교")</f>
        <v>서울체육중학교</v>
      </c>
      <c r="L41" s="50"/>
      <c r="M41" s="50"/>
      <c r="N41" s="64"/>
      <c r="O41" s="81">
        <f ca="1">IFERROR(__xludf.DUMMYFUNCTION("""COMPUTED_VALUE"""),0.0394791666666666)</f>
        <v>3.94791666666666E-2</v>
      </c>
    </row>
    <row r="42" spans="1:15" ht="18.75" customHeight="1">
      <c r="A42" s="75">
        <f ca="1">IFERROR(__xludf.DUMMYFUNCTION("""COMPUTED_VALUE"""),2)</f>
        <v>2</v>
      </c>
      <c r="B42" s="64"/>
      <c r="C42" s="76" t="str">
        <f ca="1">IFERROR(__xludf.DUMMYFUNCTION("""COMPUTED_VALUE"""),"양정중학교")</f>
        <v>양정중학교</v>
      </c>
      <c r="D42" s="76"/>
      <c r="E42" s="76"/>
      <c r="F42" s="64"/>
      <c r="G42" s="77">
        <f ca="1">IFERROR(__xludf.DUMMYFUNCTION("""COMPUTED_VALUE"""),0.0348032407407407)</f>
        <v>3.4803240740740697E-2</v>
      </c>
      <c r="H42" s="64"/>
      <c r="I42" s="75">
        <f ca="1">IFERROR(__xludf.DUMMYFUNCTION("""COMPUTED_VALUE"""),2)</f>
        <v>2</v>
      </c>
      <c r="J42" s="64"/>
      <c r="K42" s="76" t="str">
        <f ca="1">IFERROR(__xludf.DUMMYFUNCTION("""COMPUTED_VALUE"""),"신정여자중학교")</f>
        <v>신정여자중학교</v>
      </c>
      <c r="L42" s="76"/>
      <c r="M42" s="76"/>
      <c r="N42" s="64"/>
      <c r="O42" s="82">
        <f ca="1">IFERROR(__xludf.DUMMYFUNCTION("""COMPUTED_VALUE"""),0.0405439814814814)</f>
        <v>4.0543981481481403E-2</v>
      </c>
    </row>
    <row r="43" spans="1:15" ht="18.75" customHeight="1">
      <c r="A43" s="75">
        <f ca="1">IFERROR(__xludf.DUMMYFUNCTION("""COMPUTED_VALUE"""),3)</f>
        <v>3</v>
      </c>
      <c r="B43" s="64"/>
      <c r="C43" s="76" t="str">
        <f ca="1">IFERROR(__xludf.DUMMYFUNCTION("""COMPUTED_VALUE"""),"경기체육중학교")</f>
        <v>경기체육중학교</v>
      </c>
      <c r="D43" s="76"/>
      <c r="E43" s="76"/>
      <c r="F43" s="64"/>
      <c r="G43" s="77">
        <f ca="1">IFERROR(__xludf.DUMMYFUNCTION("""COMPUTED_VALUE"""),0.0353356481481481)</f>
        <v>3.5335648148148102E-2</v>
      </c>
      <c r="H43" s="64"/>
      <c r="I43" s="75">
        <f ca="1">IFERROR(__xludf.DUMMYFUNCTION("""COMPUTED_VALUE"""),3)</f>
        <v>3</v>
      </c>
      <c r="J43" s="64"/>
      <c r="K43" s="76" t="str">
        <f ca="1">IFERROR(__xludf.DUMMYFUNCTION("""COMPUTED_VALUE"""),"천안오성중학교")</f>
        <v>천안오성중학교</v>
      </c>
      <c r="L43" s="76"/>
      <c r="M43" s="76"/>
      <c r="N43" s="64"/>
      <c r="O43" s="82">
        <f ca="1">IFERROR(__xludf.DUMMYFUNCTION("""COMPUTED_VALUE"""),0.0407986111111111)</f>
        <v>4.0798611111111098E-2</v>
      </c>
    </row>
    <row r="44" spans="1:15" ht="18.75" customHeight="1">
      <c r="A44" s="75">
        <f ca="1">IFERROR(__xludf.DUMMYFUNCTION("""COMPUTED_VALUE"""),4)</f>
        <v>4</v>
      </c>
      <c r="B44" s="64"/>
      <c r="C44" s="76" t="str">
        <f ca="1">IFERROR(__xludf.DUMMYFUNCTION("""COMPUTED_VALUE"""),"경북체육중학교")</f>
        <v>경북체육중학교</v>
      </c>
      <c r="D44" s="76"/>
      <c r="E44" s="76"/>
      <c r="F44" s="64"/>
      <c r="G44" s="77">
        <f ca="1">IFERROR(__xludf.DUMMYFUNCTION("""COMPUTED_VALUE"""),0.0357407407407407)</f>
        <v>3.5740740740740698E-2</v>
      </c>
      <c r="H44" s="64"/>
      <c r="I44" s="75">
        <f ca="1">IFERROR(__xludf.DUMMYFUNCTION("""COMPUTED_VALUE"""),4)</f>
        <v>4</v>
      </c>
      <c r="J44" s="64"/>
      <c r="K44" s="76" t="str">
        <f ca="1">IFERROR(__xludf.DUMMYFUNCTION("""COMPUTED_VALUE"""),"경북성남여자중학교")</f>
        <v>경북성남여자중학교</v>
      </c>
      <c r="L44" s="76"/>
      <c r="M44" s="76"/>
      <c r="N44" s="64"/>
      <c r="O44" s="82">
        <f ca="1">IFERROR(__xludf.DUMMYFUNCTION("""COMPUTED_VALUE"""),0.0408796296296296)</f>
        <v>4.0879629629629599E-2</v>
      </c>
    </row>
    <row r="45" spans="1:15" ht="18.75" customHeight="1">
      <c r="A45" s="75">
        <f ca="1">IFERROR(__xludf.DUMMYFUNCTION("""COMPUTED_VALUE"""),5)</f>
        <v>5</v>
      </c>
      <c r="B45" s="64"/>
      <c r="C45" s="76" t="str">
        <f ca="1">IFERROR(__xludf.DUMMYFUNCTION("""COMPUTED_VALUE"""),"순심중학교")</f>
        <v>순심중학교</v>
      </c>
      <c r="D45" s="76"/>
      <c r="E45" s="76"/>
      <c r="F45" s="64"/>
      <c r="G45" s="77">
        <f ca="1">IFERROR(__xludf.DUMMYFUNCTION("""COMPUTED_VALUE"""),0.0366319444444444)</f>
        <v>3.6631944444444398E-2</v>
      </c>
      <c r="H45" s="64"/>
      <c r="I45" s="75">
        <f ca="1">IFERROR(__xludf.DUMMYFUNCTION("""COMPUTED_VALUE"""),5)</f>
        <v>5</v>
      </c>
      <c r="J45" s="64"/>
      <c r="K45" s="76" t="str">
        <f ca="1">IFERROR(__xludf.DUMMYFUNCTION("""COMPUTED_VALUE"""),"형곡중학교")</f>
        <v>형곡중학교</v>
      </c>
      <c r="L45" s="76"/>
      <c r="M45" s="76"/>
      <c r="N45" s="64"/>
      <c r="O45" s="83">
        <f ca="1">IFERROR(__xludf.DUMMYFUNCTION("""COMPUTED_VALUE"""),0.043125)</f>
        <v>4.3124999999999997E-2</v>
      </c>
    </row>
    <row r="46" spans="1:15" ht="13">
      <c r="A46" s="78">
        <f ca="1">IFERROR(__xludf.DUMMYFUNCTION("""COMPUTED_VALUE"""),6)</f>
        <v>6</v>
      </c>
      <c r="B46" s="64"/>
      <c r="C46" s="79" t="str">
        <f ca="1">IFERROR(__xludf.DUMMYFUNCTION("""COMPUTED_VALUE"""),"음성중학교")</f>
        <v>음성중학교</v>
      </c>
      <c r="D46" s="79"/>
      <c r="E46" s="79"/>
      <c r="F46" s="64"/>
      <c r="G46" s="80">
        <f ca="1">IFERROR(__xludf.DUMMYFUNCTION("""COMPUTED_VALUE"""),0.0367129629629629)</f>
        <v>3.6712962962962899E-2</v>
      </c>
      <c r="H46" s="64"/>
      <c r="I46" s="78"/>
      <c r="J46" s="64"/>
      <c r="K46" s="79"/>
      <c r="L46" s="79"/>
      <c r="M46" s="79"/>
      <c r="N46" s="64"/>
      <c r="O46" s="79"/>
    </row>
    <row r="47" spans="1:15" ht="13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202" t="s">
        <v>12</v>
      </c>
      <c r="L47" s="192"/>
      <c r="M47" s="192"/>
      <c r="N47" s="192"/>
      <c r="O47" s="192"/>
    </row>
  </sheetData>
  <mergeCells count="25">
    <mergeCell ref="A1:O1"/>
    <mergeCell ref="A3:O3"/>
    <mergeCell ref="C4:G4"/>
    <mergeCell ref="C5:G5"/>
    <mergeCell ref="C6:G6"/>
    <mergeCell ref="A8:G8"/>
    <mergeCell ref="I8:O8"/>
    <mergeCell ref="C21:E21"/>
    <mergeCell ref="C22:E22"/>
    <mergeCell ref="C23:E23"/>
    <mergeCell ref="K26:M26"/>
    <mergeCell ref="A27:O27"/>
    <mergeCell ref="K47:O47"/>
    <mergeCell ref="A18:G18"/>
    <mergeCell ref="I18:O18"/>
    <mergeCell ref="C19:E19"/>
    <mergeCell ref="K19:M19"/>
    <mergeCell ref="C20:E20"/>
    <mergeCell ref="K20:M20"/>
    <mergeCell ref="K21:M21"/>
    <mergeCell ref="C24:E24"/>
    <mergeCell ref="K22:M22"/>
    <mergeCell ref="K23:M23"/>
    <mergeCell ref="K24:M24"/>
    <mergeCell ref="K25:M25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26"/>
  <sheetViews>
    <sheetView zoomScaleNormal="100" zoomScaleSheetLayoutView="75" workbookViewId="0"/>
  </sheetViews>
  <sheetFormatPr defaultColWidth="12.54296875" defaultRowHeight="15.75" customHeight="1"/>
  <cols>
    <col min="1" max="1" width="4.54296875" style="2" customWidth="1"/>
    <col min="2" max="2" width="6.453125" style="2" customWidth="1"/>
    <col min="3" max="3" width="7.7265625" style="2" customWidth="1"/>
    <col min="4" max="4" width="13.7265625" style="2" customWidth="1"/>
    <col min="5" max="5" width="9" style="2" customWidth="1"/>
    <col min="6" max="6" width="6.26953125" style="2" customWidth="1"/>
    <col min="7" max="7" width="13.26953125" style="2" customWidth="1"/>
    <col min="8" max="8" width="20" style="2" customWidth="1"/>
    <col min="9" max="9" width="20.7265625" style="2" customWidth="1"/>
  </cols>
  <sheetData>
    <row r="1" spans="1:10" ht="15.75" customHeight="1">
      <c r="A1" s="213" t="s">
        <v>9</v>
      </c>
      <c r="B1" s="208"/>
      <c r="C1" s="208"/>
      <c r="D1" s="208"/>
      <c r="E1" s="208"/>
      <c r="F1" s="208"/>
      <c r="G1" s="208"/>
      <c r="H1" s="208"/>
      <c r="I1" s="208"/>
      <c r="J1" s="214"/>
    </row>
    <row r="2" spans="1:10" ht="15.75" customHeight="1">
      <c r="A2" s="85" t="s">
        <v>1</v>
      </c>
      <c r="B2" s="85" t="s">
        <v>136</v>
      </c>
      <c r="C2" s="85" t="s">
        <v>54</v>
      </c>
      <c r="D2" s="85" t="s">
        <v>140</v>
      </c>
      <c r="E2" s="85" t="s">
        <v>0</v>
      </c>
      <c r="F2" s="85" t="s">
        <v>136</v>
      </c>
      <c r="G2" s="85" t="s">
        <v>305</v>
      </c>
      <c r="H2" s="85" t="s">
        <v>310</v>
      </c>
      <c r="I2" s="85" t="s">
        <v>2</v>
      </c>
      <c r="J2" s="86"/>
    </row>
    <row r="3" spans="1:10" ht="15.75" customHeight="1">
      <c r="A3" s="87">
        <v>1</v>
      </c>
      <c r="B3" s="85" t="s">
        <v>67</v>
      </c>
      <c r="C3" s="85">
        <v>1194</v>
      </c>
      <c r="D3" s="85" t="s">
        <v>84</v>
      </c>
      <c r="E3" s="88">
        <f>남고개인전출력!E6</f>
        <v>2.1724537037037039E-2</v>
      </c>
      <c r="F3" s="85" t="s">
        <v>67</v>
      </c>
      <c r="G3" s="85" t="s">
        <v>311</v>
      </c>
      <c r="H3" s="85" t="str">
        <f>남고개인전출력!D6</f>
        <v>배문고등학교</v>
      </c>
      <c r="I3" s="85" t="str">
        <f>남고개인전출력!C6</f>
        <v>이영범</v>
      </c>
      <c r="J3" s="86"/>
    </row>
    <row r="4" spans="1:10" ht="15.75" customHeight="1">
      <c r="A4" s="87">
        <v>2</v>
      </c>
      <c r="B4" s="85" t="s">
        <v>67</v>
      </c>
      <c r="C4" s="85">
        <v>1195</v>
      </c>
      <c r="D4" s="85" t="s">
        <v>84</v>
      </c>
      <c r="E4" s="88">
        <f>남고개인전출력!E7</f>
        <v>2.1874999999999999E-2</v>
      </c>
      <c r="F4" s="85" t="s">
        <v>67</v>
      </c>
      <c r="G4" s="85" t="s">
        <v>131</v>
      </c>
      <c r="H4" s="85" t="str">
        <f>남고개인전출력!D7</f>
        <v>서울체육고등학교</v>
      </c>
      <c r="I4" s="85" t="str">
        <f>남고개인전출력!C7</f>
        <v>박진현</v>
      </c>
      <c r="J4" s="86"/>
    </row>
    <row r="5" spans="1:10" ht="15.75" customHeight="1">
      <c r="A5" s="87">
        <v>3</v>
      </c>
      <c r="B5" s="85" t="s">
        <v>67</v>
      </c>
      <c r="C5" s="85">
        <v>1196</v>
      </c>
      <c r="D5" s="85" t="s">
        <v>84</v>
      </c>
      <c r="E5" s="88">
        <f>남고개인전출력!E8</f>
        <v>2.1956018518518517E-2</v>
      </c>
      <c r="F5" s="85" t="s">
        <v>67</v>
      </c>
      <c r="G5" s="86" t="s">
        <v>144</v>
      </c>
      <c r="H5" s="86" t="str">
        <f>남고개인전출력!D8</f>
        <v>강원체육고등학교</v>
      </c>
      <c r="I5" s="86" t="str">
        <f>남고개인전출력!C8</f>
        <v>장문성</v>
      </c>
      <c r="J5" s="86"/>
    </row>
    <row r="6" spans="1:10" ht="15.75" customHeight="1">
      <c r="A6" s="87">
        <v>4</v>
      </c>
      <c r="B6" s="85" t="s">
        <v>67</v>
      </c>
      <c r="C6" s="85">
        <v>1197</v>
      </c>
      <c r="D6" s="85" t="s">
        <v>84</v>
      </c>
      <c r="E6" s="88">
        <f>남고개인전출력!E9</f>
        <v>2.2152777777777778E-2</v>
      </c>
      <c r="F6" s="85" t="s">
        <v>67</v>
      </c>
      <c r="G6" s="85" t="s">
        <v>167</v>
      </c>
      <c r="H6" s="85" t="str">
        <f>남고개인전출력!D9</f>
        <v>경북체육고등학교</v>
      </c>
      <c r="I6" s="85" t="str">
        <f>남고개인전출력!C9</f>
        <v>전형준</v>
      </c>
      <c r="J6" s="86"/>
    </row>
    <row r="7" spans="1:10" ht="15.75" customHeight="1">
      <c r="A7" s="87">
        <v>5</v>
      </c>
      <c r="B7" s="85" t="s">
        <v>67</v>
      </c>
      <c r="C7" s="85">
        <v>1198</v>
      </c>
      <c r="D7" s="85" t="s">
        <v>84</v>
      </c>
      <c r="E7" s="88">
        <f>남고개인전출력!E10</f>
        <v>2.2511574074074073E-2</v>
      </c>
      <c r="F7" s="85" t="s">
        <v>67</v>
      </c>
      <c r="G7" s="85" t="s">
        <v>122</v>
      </c>
      <c r="H7" s="85" t="str">
        <f>남고개인전출력!D10</f>
        <v>경기체육고등학교</v>
      </c>
      <c r="I7" s="85" t="str">
        <f>남고개인전출력!C10</f>
        <v>오준석</v>
      </c>
      <c r="J7" s="86"/>
    </row>
    <row r="8" spans="1:10" ht="15.75" customHeight="1">
      <c r="A8" s="87">
        <v>6</v>
      </c>
      <c r="B8" s="85" t="s">
        <v>67</v>
      </c>
      <c r="C8" s="85">
        <v>1199</v>
      </c>
      <c r="D8" s="85" t="s">
        <v>84</v>
      </c>
      <c r="E8" s="88">
        <f>남고개인전출력!E11</f>
        <v>2.2627314814814815E-2</v>
      </c>
      <c r="F8" s="85" t="s">
        <v>67</v>
      </c>
      <c r="G8" s="86" t="s">
        <v>318</v>
      </c>
      <c r="H8" s="86" t="str">
        <f>남고개인전출력!D11</f>
        <v>경기체육고등학교</v>
      </c>
      <c r="I8" s="86" t="str">
        <f>남고개인전출력!C11</f>
        <v>배경배</v>
      </c>
      <c r="J8" s="86"/>
    </row>
    <row r="9" spans="1:10" ht="15.75" customHeight="1">
      <c r="A9" s="87">
        <v>7</v>
      </c>
      <c r="B9" s="85" t="s">
        <v>67</v>
      </c>
      <c r="C9" s="85">
        <v>1200</v>
      </c>
      <c r="D9" s="85" t="s">
        <v>70</v>
      </c>
      <c r="E9" s="88">
        <f>여고개인전출력!E6</f>
        <v>2.4525462962962964E-2</v>
      </c>
      <c r="F9" s="85" t="s">
        <v>67</v>
      </c>
      <c r="G9" s="85" t="s">
        <v>311</v>
      </c>
      <c r="H9" s="85" t="str">
        <f>여고개인전출력!D6</f>
        <v>영천성남여자고등학교</v>
      </c>
      <c r="I9" s="85" t="str">
        <f>여고개인전출력!C6</f>
        <v>송다원</v>
      </c>
      <c r="J9" s="86"/>
    </row>
    <row r="10" spans="1:10" ht="15.75" customHeight="1">
      <c r="A10" s="87">
        <v>8</v>
      </c>
      <c r="B10" s="85" t="s">
        <v>67</v>
      </c>
      <c r="C10" s="85">
        <v>1201</v>
      </c>
      <c r="D10" s="85" t="s">
        <v>70</v>
      </c>
      <c r="E10" s="88">
        <f>여고개인전출력!E7</f>
        <v>2.494212962962963E-2</v>
      </c>
      <c r="F10" s="85" t="s">
        <v>67</v>
      </c>
      <c r="G10" s="85" t="s">
        <v>131</v>
      </c>
      <c r="H10" s="85" t="str">
        <f>여고개인전출력!D7</f>
        <v>경북체육고등학교</v>
      </c>
      <c r="I10" s="85" t="str">
        <f>여고개인전출력!C7</f>
        <v>홍지승</v>
      </c>
      <c r="J10" s="86"/>
    </row>
    <row r="11" spans="1:10" ht="15.75" customHeight="1">
      <c r="A11" s="87">
        <v>9</v>
      </c>
      <c r="B11" s="85" t="s">
        <v>67</v>
      </c>
      <c r="C11" s="85">
        <v>1202</v>
      </c>
      <c r="D11" s="85" t="s">
        <v>70</v>
      </c>
      <c r="E11" s="88">
        <f>여고개인전출력!E8</f>
        <v>2.5520833333333333E-2</v>
      </c>
      <c r="F11" s="85" t="s">
        <v>67</v>
      </c>
      <c r="G11" s="86" t="s">
        <v>144</v>
      </c>
      <c r="H11" s="86" t="str">
        <f>여고개인전출력!D8</f>
        <v>경북체육고등학교</v>
      </c>
      <c r="I11" s="86" t="str">
        <f>여고개인전출력!C8</f>
        <v>한진희</v>
      </c>
      <c r="J11" s="86"/>
    </row>
    <row r="12" spans="1:10" ht="15.75" customHeight="1">
      <c r="A12" s="87">
        <v>10</v>
      </c>
      <c r="B12" s="85" t="s">
        <v>67</v>
      </c>
      <c r="C12" s="85">
        <v>1203</v>
      </c>
      <c r="D12" s="85" t="s">
        <v>70</v>
      </c>
      <c r="E12" s="88">
        <f>여고개인전출력!E9</f>
        <v>2.5624999999999998E-2</v>
      </c>
      <c r="F12" s="85" t="s">
        <v>67</v>
      </c>
      <c r="G12" s="85" t="s">
        <v>167</v>
      </c>
      <c r="H12" s="85" t="str">
        <f>여고개인전출력!D9</f>
        <v>영천성남여자고등학교</v>
      </c>
      <c r="I12" s="85" t="str">
        <f>여고개인전출력!C9</f>
        <v>나혜린</v>
      </c>
      <c r="J12" s="86"/>
    </row>
    <row r="13" spans="1:10" ht="15.75" customHeight="1">
      <c r="A13" s="87">
        <v>11</v>
      </c>
      <c r="B13" s="85" t="s">
        <v>67</v>
      </c>
      <c r="C13" s="85">
        <v>1204</v>
      </c>
      <c r="D13" s="85" t="s">
        <v>70</v>
      </c>
      <c r="E13" s="88">
        <f>여고개인전출력!E10</f>
        <v>2.5949074074074076E-2</v>
      </c>
      <c r="F13" s="85" t="s">
        <v>67</v>
      </c>
      <c r="G13" s="85" t="s">
        <v>122</v>
      </c>
      <c r="H13" s="85" t="str">
        <f>여고개인전출력!D10</f>
        <v>영천성남여자고등학교</v>
      </c>
      <c r="I13" s="85" t="str">
        <f>여고개인전출력!C10</f>
        <v>김은선</v>
      </c>
      <c r="J13" s="86"/>
    </row>
    <row r="14" spans="1:10" ht="15.75" customHeight="1">
      <c r="A14" s="87">
        <v>12</v>
      </c>
      <c r="B14" s="85" t="s">
        <v>67</v>
      </c>
      <c r="C14" s="85">
        <v>1205</v>
      </c>
      <c r="D14" s="85" t="s">
        <v>70</v>
      </c>
      <c r="E14" s="88">
        <f>여고개인전출력!E11</f>
        <v>2.599537037037037E-2</v>
      </c>
      <c r="F14" s="85" t="s">
        <v>67</v>
      </c>
      <c r="G14" s="86" t="s">
        <v>318</v>
      </c>
      <c r="H14" s="86" t="str">
        <f>여고개인전출력!D11</f>
        <v>서울체육고등학교</v>
      </c>
      <c r="I14" s="86" t="str">
        <f>여고개인전출력!C11</f>
        <v>유소영</v>
      </c>
      <c r="J14" s="86"/>
    </row>
    <row r="15" spans="1:10" ht="15.75" customHeight="1">
      <c r="A15" s="87">
        <v>13</v>
      </c>
      <c r="B15" s="85" t="s">
        <v>67</v>
      </c>
      <c r="C15" s="85">
        <v>1206</v>
      </c>
      <c r="D15" s="85" t="s">
        <v>84</v>
      </c>
      <c r="E15" s="89">
        <f>IFERROR(SMALL(#REF!,1),)</f>
        <v>0</v>
      </c>
      <c r="F15" s="85" t="s">
        <v>67</v>
      </c>
      <c r="G15" s="85" t="s">
        <v>59</v>
      </c>
      <c r="H15" s="85" t="e">
        <f>VLOOKUP(E15,#REF!,2,FALSE)</f>
        <v>#REF!</v>
      </c>
      <c r="I15" s="90" t="e">
        <f>VLOOKUP(E15,#REF!,10,FALSE)</f>
        <v>#REF!</v>
      </c>
      <c r="J15" s="91" t="e">
        <f>VLOOKUP(E15,#REF!,11,FALSE)</f>
        <v>#REF!</v>
      </c>
    </row>
    <row r="16" spans="1:10" ht="15.75" customHeight="1">
      <c r="A16" s="87">
        <v>14</v>
      </c>
      <c r="B16" s="85" t="s">
        <v>67</v>
      </c>
      <c r="C16" s="85">
        <v>1207</v>
      </c>
      <c r="D16" s="85" t="s">
        <v>84</v>
      </c>
      <c r="E16" s="89">
        <f>IFERROR(SMALL(#REF!,2),)</f>
        <v>0</v>
      </c>
      <c r="F16" s="85" t="s">
        <v>67</v>
      </c>
      <c r="G16" s="85" t="s">
        <v>62</v>
      </c>
      <c r="H16" s="85" t="e">
        <f>VLOOKUP(E16,#REF!,2,FALSE)</f>
        <v>#REF!</v>
      </c>
      <c r="I16" s="90" t="e">
        <f>VLOOKUP(E16,#REF!,10,FALSE)</f>
        <v>#REF!</v>
      </c>
      <c r="J16" s="91" t="e">
        <f>VLOOKUP(E16,#REF!,11,FALSE)</f>
        <v>#REF!</v>
      </c>
    </row>
    <row r="17" spans="1:10" ht="15.75" customHeight="1">
      <c r="A17" s="87">
        <v>15</v>
      </c>
      <c r="B17" s="85" t="s">
        <v>67</v>
      </c>
      <c r="C17" s="85">
        <v>1208</v>
      </c>
      <c r="D17" s="85" t="s">
        <v>84</v>
      </c>
      <c r="E17" s="89">
        <f>IFERROR(SMALL(#REF!,3),)</f>
        <v>0</v>
      </c>
      <c r="F17" s="85" t="s">
        <v>67</v>
      </c>
      <c r="G17" s="86" t="s">
        <v>53</v>
      </c>
      <c r="H17" s="86" t="e">
        <f>VLOOKUP(E17,#REF!,2,FALSE)</f>
        <v>#REF!</v>
      </c>
      <c r="I17" s="91" t="e">
        <f>VLOOKUP(E17,#REF!,10,FALSE)</f>
        <v>#REF!</v>
      </c>
      <c r="J17" s="91" t="e">
        <f>VLOOKUP(E17,#REF!,11,FALSE)</f>
        <v>#REF!</v>
      </c>
    </row>
    <row r="18" spans="1:10" ht="15.75" customHeight="1">
      <c r="A18" s="87">
        <v>16</v>
      </c>
      <c r="B18" s="85" t="s">
        <v>67</v>
      </c>
      <c r="C18" s="85">
        <v>1209</v>
      </c>
      <c r="D18" s="85" t="s">
        <v>84</v>
      </c>
      <c r="E18" s="89">
        <f>IFERROR(SMALL(#REF!,4),)</f>
        <v>0</v>
      </c>
      <c r="F18" s="85" t="s">
        <v>67</v>
      </c>
      <c r="G18" s="85" t="s">
        <v>60</v>
      </c>
      <c r="H18" s="85" t="e">
        <f>VLOOKUP(E18,#REF!,2,FALSE)</f>
        <v>#REF!</v>
      </c>
      <c r="I18" s="90" t="e">
        <f>VLOOKUP(E18,#REF!,10,FALSE)</f>
        <v>#REF!</v>
      </c>
      <c r="J18" s="91" t="e">
        <f>VLOOKUP(E18,#REF!,11,FALSE)</f>
        <v>#REF!</v>
      </c>
    </row>
    <row r="19" spans="1:10" ht="15.75" customHeight="1">
      <c r="A19" s="87">
        <v>17</v>
      </c>
      <c r="B19" s="85" t="s">
        <v>67</v>
      </c>
      <c r="C19" s="85">
        <v>1210</v>
      </c>
      <c r="D19" s="85" t="s">
        <v>84</v>
      </c>
      <c r="E19" s="89">
        <f>IFERROR(SMALL(#REF!,5),)</f>
        <v>0</v>
      </c>
      <c r="F19" s="85" t="s">
        <v>67</v>
      </c>
      <c r="G19" s="85" t="s">
        <v>98</v>
      </c>
      <c r="H19" s="85" t="e">
        <f>VLOOKUP(E19,#REF!,2,FALSE)</f>
        <v>#REF!</v>
      </c>
      <c r="I19" s="90" t="e">
        <f>VLOOKUP(E19,#REF!,10,FALSE)</f>
        <v>#REF!</v>
      </c>
      <c r="J19" s="91" t="e">
        <f>VLOOKUP(E19,#REF!,11,FALSE)</f>
        <v>#REF!</v>
      </c>
    </row>
    <row r="20" spans="1:10" ht="15.75" customHeight="1">
      <c r="A20" s="87">
        <v>18</v>
      </c>
      <c r="B20" s="85" t="s">
        <v>67</v>
      </c>
      <c r="C20" s="85"/>
      <c r="D20" s="85" t="s">
        <v>84</v>
      </c>
      <c r="E20" s="89">
        <f>IFERROR(SMALL(#REF!,6),)</f>
        <v>0</v>
      </c>
      <c r="F20" s="85" t="s">
        <v>67</v>
      </c>
      <c r="G20" s="86" t="s">
        <v>89</v>
      </c>
      <c r="H20" s="86" t="e">
        <f>VLOOKUP(E20,#REF!,2,FALSE)</f>
        <v>#REF!</v>
      </c>
      <c r="I20" s="91" t="e">
        <f>VLOOKUP(E20,#REF!,10,FALSE)</f>
        <v>#REF!</v>
      </c>
      <c r="J20" s="91" t="e">
        <f>VLOOKUP(E20,#REF!,11,FALSE)</f>
        <v>#REF!</v>
      </c>
    </row>
    <row r="21" spans="1:10" ht="15.75" customHeight="1">
      <c r="A21" s="87">
        <v>19</v>
      </c>
      <c r="B21" s="85" t="s">
        <v>67</v>
      </c>
      <c r="C21" s="85">
        <v>1211</v>
      </c>
      <c r="D21" s="85" t="s">
        <v>70</v>
      </c>
      <c r="E21" s="89">
        <f>IFERROR(SMALL(#REF!,1),)</f>
        <v>0</v>
      </c>
      <c r="F21" s="85" t="s">
        <v>67</v>
      </c>
      <c r="G21" s="85" t="s">
        <v>59</v>
      </c>
      <c r="H21" s="85" t="e">
        <f>VLOOKUP(E21,#REF!,2,FALSE)</f>
        <v>#REF!</v>
      </c>
      <c r="I21" s="90" t="e">
        <f>VLOOKUP(E21,#REF!,10,FALSE)</f>
        <v>#REF!</v>
      </c>
      <c r="J21" s="91" t="e">
        <f>VLOOKUP(E21,#REF!,11,FALSE)</f>
        <v>#REF!</v>
      </c>
    </row>
    <row r="22" spans="1:10" ht="15.75" customHeight="1">
      <c r="A22" s="87">
        <v>20</v>
      </c>
      <c r="B22" s="85" t="s">
        <v>67</v>
      </c>
      <c r="C22" s="85">
        <v>1212</v>
      </c>
      <c r="D22" s="85" t="s">
        <v>70</v>
      </c>
      <c r="E22" s="89">
        <f>IFERROR(SMALL(#REF!,2),)</f>
        <v>0</v>
      </c>
      <c r="F22" s="85" t="s">
        <v>67</v>
      </c>
      <c r="G22" s="85" t="s">
        <v>62</v>
      </c>
      <c r="H22" s="85" t="e">
        <f>VLOOKUP(E22,#REF!,2,FALSE)</f>
        <v>#REF!</v>
      </c>
      <c r="I22" s="90" t="e">
        <f>VLOOKUP(E22,#REF!,10,FALSE)</f>
        <v>#REF!</v>
      </c>
      <c r="J22" s="91" t="e">
        <f>VLOOKUP(E22,#REF!,11,FALSE)</f>
        <v>#REF!</v>
      </c>
    </row>
    <row r="23" spans="1:10" ht="15.75" customHeight="1">
      <c r="A23" s="87">
        <v>21</v>
      </c>
      <c r="B23" s="85" t="s">
        <v>67</v>
      </c>
      <c r="C23" s="85">
        <v>1213</v>
      </c>
      <c r="D23" s="85" t="s">
        <v>70</v>
      </c>
      <c r="E23" s="89">
        <f>IFERROR(SMALL(#REF!,3),)</f>
        <v>0</v>
      </c>
      <c r="F23" s="85" t="s">
        <v>67</v>
      </c>
      <c r="G23" s="86" t="s">
        <v>53</v>
      </c>
      <c r="H23" s="86" t="e">
        <f>VLOOKUP(E23,#REF!,2,FALSE)</f>
        <v>#REF!</v>
      </c>
      <c r="I23" s="91" t="e">
        <f>VLOOKUP(E23,#REF!,10,FALSE)</f>
        <v>#REF!</v>
      </c>
      <c r="J23" s="91" t="e">
        <f>VLOOKUP(E23,#REF!,11,FALSE)</f>
        <v>#REF!</v>
      </c>
    </row>
    <row r="24" spans="1:10" ht="15.75" customHeight="1">
      <c r="A24" s="87">
        <v>22</v>
      </c>
      <c r="B24" s="85" t="s">
        <v>67</v>
      </c>
      <c r="C24" s="85"/>
      <c r="D24" s="85" t="s">
        <v>70</v>
      </c>
      <c r="E24" s="89">
        <f>IFERROR(SMALL(#REF!,4),)</f>
        <v>0</v>
      </c>
      <c r="F24" s="85" t="s">
        <v>67</v>
      </c>
      <c r="G24" s="85" t="s">
        <v>60</v>
      </c>
      <c r="H24" s="85" t="e">
        <f>VLOOKUP(E24,#REF!,2,FALSE)</f>
        <v>#REF!</v>
      </c>
      <c r="I24" s="90" t="e">
        <f>VLOOKUP(E24,#REF!,10,FALSE)</f>
        <v>#REF!</v>
      </c>
      <c r="J24" s="91" t="e">
        <f>VLOOKUP(E24,#REF!,11,FALSE)</f>
        <v>#REF!</v>
      </c>
    </row>
    <row r="25" spans="1:10" ht="15.75" customHeight="1">
      <c r="A25" s="87">
        <v>23</v>
      </c>
      <c r="B25" s="85" t="s">
        <v>67</v>
      </c>
      <c r="C25" s="85"/>
      <c r="D25" s="85" t="s">
        <v>70</v>
      </c>
      <c r="E25" s="89">
        <f>IFERROR(SMALL(#REF!,5),)</f>
        <v>0</v>
      </c>
      <c r="F25" s="85" t="s">
        <v>67</v>
      </c>
      <c r="G25" s="85" t="s">
        <v>98</v>
      </c>
      <c r="H25" s="85" t="e">
        <f>VLOOKUP(E25,#REF!,2,FALSE)</f>
        <v>#REF!</v>
      </c>
      <c r="I25" s="90" t="e">
        <f>VLOOKUP(E25,#REF!,10,FALSE)</f>
        <v>#REF!</v>
      </c>
      <c r="J25" s="91" t="e">
        <f>VLOOKUP(E25,#REF!,11,FALSE)</f>
        <v>#REF!</v>
      </c>
    </row>
    <row r="26" spans="1:10" ht="15.75" customHeight="1">
      <c r="A26" s="87">
        <v>24</v>
      </c>
      <c r="B26" s="85" t="s">
        <v>67</v>
      </c>
      <c r="C26" s="85"/>
      <c r="D26" s="85" t="s">
        <v>70</v>
      </c>
      <c r="E26" s="89">
        <f>IFERROR(SMALL(#REF!,6),)</f>
        <v>0</v>
      </c>
      <c r="F26" s="85" t="s">
        <v>67</v>
      </c>
      <c r="G26" s="86" t="s">
        <v>89</v>
      </c>
      <c r="H26" s="86" t="e">
        <f>VLOOKUP(E26,#REF!,2,FALSE)</f>
        <v>#REF!</v>
      </c>
      <c r="I26" s="91" t="e">
        <f>VLOOKUP(E26,#REF!,10,FALSE)</f>
        <v>#REF!</v>
      </c>
      <c r="J26" s="91" t="e">
        <f>VLOOKUP(E26,#REF!,11,FALSE)</f>
        <v>#REF!</v>
      </c>
    </row>
  </sheetData>
  <mergeCells count="1">
    <mergeCell ref="A1:J1"/>
  </mergeCells>
  <phoneticPr fontId="37" type="noConversion"/>
  <printOptions horizontalCentered="1" gridLines="1"/>
  <pageMargins left="0.69972223043441772" right="0.69972223043441772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시트13</vt:lpstr>
      <vt:lpstr>고등부경기종합</vt:lpstr>
      <vt:lpstr>중등부경기종합</vt:lpstr>
      <vt:lpstr>남고개인전출력</vt:lpstr>
      <vt:lpstr>여고개인전출력</vt:lpstr>
      <vt:lpstr>남중개인전출력</vt:lpstr>
      <vt:lpstr>여중개인전출력</vt:lpstr>
      <vt:lpstr>종합결과</vt:lpstr>
      <vt:lpstr>상장대장01</vt:lpstr>
      <vt:lpstr>개인상장</vt:lpstr>
      <vt:lpstr>단체상장</vt:lpstr>
      <vt:lpstr>남고개인전출력!Print_Area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SEHAE OH</dc:creator>
  <cp:lastModifiedBy>김상호</cp:lastModifiedBy>
  <cp:revision>4</cp:revision>
  <cp:lastPrinted>2025-09-17T00:17:17Z</cp:lastPrinted>
  <dcterms:created xsi:type="dcterms:W3CDTF">2024-09-28T01:48:11Z</dcterms:created>
  <dcterms:modified xsi:type="dcterms:W3CDTF">2025-09-18T04:32:24Z</dcterms:modified>
  <cp:version>1000.0100.01</cp:version>
</cp:coreProperties>
</file>